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 tabRatio="569"/>
  </bookViews>
  <sheets>
    <sheet name="Output OnGranting" sheetId="1" r:id="rId1"/>
    <sheet name="AREA+DLI" sheetId="2" r:id="rId2"/>
    <sheet name="PSETK_Kab" sheetId="3" r:id="rId3"/>
    <sheet name="PSETK_Prov" sheetId="4" r:id="rId4"/>
    <sheet name="PSETK_Pusat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4" hidden="1">PSETK_Pusat!$A$1:$K$185</definedName>
    <definedName name="Asisten">'[1]General Schedule'!$C$66</definedName>
    <definedName name="Asisten_Utama">'[1]General Schedule'!$C$65</definedName>
    <definedName name="DTL">'[1]General Schedule'!$C$59</definedName>
    <definedName name="EURkeUSD">#REF!</definedName>
    <definedName name="HargaModernisasi" localSheetId="1">[2]Rehab_Pusat!$E$67</definedName>
    <definedName name="HargaModernisasi" localSheetId="0">[3]Rehab_Pusat!$E$67</definedName>
    <definedName name="HargaModernisasi">[4]Rehab_Pusat!$E$67</definedName>
    <definedName name="HargaPusat" localSheetId="1">[2]Rehab_Pusat!$E$66</definedName>
    <definedName name="HargaPusat" localSheetId="0">[3]Rehab_Pusat!$E$66</definedName>
    <definedName name="HargaPusat" localSheetId="2">[3]Rehab_Pusat!$E$66</definedName>
    <definedName name="HargaPusat">[4]Rehab_Pusat!$E$66</definedName>
    <definedName name="Kab.1">[5]AREA!$C$5</definedName>
    <definedName name="Kab.10">[5]AREA!$C$14</definedName>
    <definedName name="Kab.11">[5]AREA!$C$15</definedName>
    <definedName name="Kab.12">[5]AREA!$C$16</definedName>
    <definedName name="Kab.13">[5]AREA!$C$17</definedName>
    <definedName name="Kab.14">[5]AREA!$C$18</definedName>
    <definedName name="Kab.15">[5]AREA!$C$19</definedName>
    <definedName name="Kab.16">[5]AREA!$C$20</definedName>
    <definedName name="Kab.17">[5]AREA!$C$21</definedName>
    <definedName name="Kab.18">[5]AREA!$C$22</definedName>
    <definedName name="Kab.19">[5]AREA!$C$23</definedName>
    <definedName name="Kab.2">[5]AREA!$C$6</definedName>
    <definedName name="Kab.20">[5]AREA!$C$24</definedName>
    <definedName name="Kab.21">[5]AREA!$C$25</definedName>
    <definedName name="Kab.22">[5]AREA!$C$26</definedName>
    <definedName name="Kab.23">[5]AREA!$C$27</definedName>
    <definedName name="Kab.24">[5]AREA!$C$28</definedName>
    <definedName name="Kab.25">[5]AREA!$C$29</definedName>
    <definedName name="Kab.26">[5]AREA!$C$30</definedName>
    <definedName name="Kab.27">[5]AREA!$C$31</definedName>
    <definedName name="Kab.28">[5]AREA!$C$32</definedName>
    <definedName name="Kab.29">[5]AREA!$C$33</definedName>
    <definedName name="Kab.3">[5]AREA!$C$7</definedName>
    <definedName name="Kab.30">[5]AREA!$C$34</definedName>
    <definedName name="Kab.31">[5]AREA!$C$35</definedName>
    <definedName name="Kab.32">[5]AREA!$C$36</definedName>
    <definedName name="Kab.33">[5]AREA!$C$37</definedName>
    <definedName name="Kab.34">[5]AREA!$C$38</definedName>
    <definedName name="Kab.35">[5]AREA!$C$39</definedName>
    <definedName name="Kab.36">[5]AREA!$C$40</definedName>
    <definedName name="Kab.37">[5]AREA!$C$41</definedName>
    <definedName name="Kab.38">[5]AREA!$C$42</definedName>
    <definedName name="Kab.39">[5]AREA!$C$43</definedName>
    <definedName name="Kab.4">[5]AREA!$C$8</definedName>
    <definedName name="Kab.40">[5]AREA!$C$44</definedName>
    <definedName name="Kab.41">[5]AREA!$C$45</definedName>
    <definedName name="Kab.42">[5]AREA!$C$46</definedName>
    <definedName name="Kab.43">[5]AREA!$C$47</definedName>
    <definedName name="Kab.44">[5]AREA!$C$48</definedName>
    <definedName name="Kab.45">[5]AREA!$C$49</definedName>
    <definedName name="Kab.46">[5]AREA!$C$50</definedName>
    <definedName name="Kab.47">[5]AREA!$C$51</definedName>
    <definedName name="Kab.48">[5]AREA!$C$52</definedName>
    <definedName name="Kab.49">[5]AREA!$C$53</definedName>
    <definedName name="Kab.5">[5]AREA!$C$9</definedName>
    <definedName name="Kab.50">[5]AREA!$C$54</definedName>
    <definedName name="Kab.51">[5]AREA!$C$55</definedName>
    <definedName name="Kab.52">[5]AREA!$C$56</definedName>
    <definedName name="Kab.53">[5]AREA!$C$57</definedName>
    <definedName name="Kab.54">[5]AREA!$C$58</definedName>
    <definedName name="Kab.55">[5]AREA!$C$59</definedName>
    <definedName name="Kab.56">[5]AREA!$C$60</definedName>
    <definedName name="Kab.57">[5]AREA!$C$61</definedName>
    <definedName name="Kab.58">[5]AREA!$C$62</definedName>
    <definedName name="Kab.59">[5]AREA!$C$63</definedName>
    <definedName name="Kab.6">[5]AREA!$C$10</definedName>
    <definedName name="Kab.60">[5]AREA!$C$64</definedName>
    <definedName name="Kab.61">[5]AREA!$C$65</definedName>
    <definedName name="Kab.62">[5]AREA!$C$66</definedName>
    <definedName name="Kab.63">[5]AREA!$C$67</definedName>
    <definedName name="Kab.64">[5]AREA!$C$68</definedName>
    <definedName name="Kab.65">[5]AREA!$C$69</definedName>
    <definedName name="Kab.66">[5]AREA!$C$70</definedName>
    <definedName name="Kab.67">[5]AREA!$C$71</definedName>
    <definedName name="Kab.68">[5]AREA!$C$72</definedName>
    <definedName name="Kab.69">[5]AREA!$C$73</definedName>
    <definedName name="Kab.7">[5]AREA!$C$11</definedName>
    <definedName name="Kab.70">[5]AREA!$C$74</definedName>
    <definedName name="Kab.71">[5]AREA!$C$75</definedName>
    <definedName name="Kab.72">[5]AREA!$C$76</definedName>
    <definedName name="Kab.73">[5]AREA!$C$77</definedName>
    <definedName name="Kab.74">[5]AREA!$C$78</definedName>
    <definedName name="Kab.8">[5]AREA!$C$12</definedName>
    <definedName name="Kab.9">[5]AREA!$C$13</definedName>
    <definedName name="Kabupaten" localSheetId="1">[6]Depan!$B$9</definedName>
    <definedName name="Kabupaten" localSheetId="0">[7]Depan!$B$9</definedName>
    <definedName name="Kabupaten">[8]Depan!$B$9</definedName>
    <definedName name="Kendaraan">'[1]General Schedule'!$C$68</definedName>
    <definedName name="kurs" localSheetId="1">[2]Rehab_Pusat!$E$68</definedName>
    <definedName name="kurs" localSheetId="0">[3]Rehab_Pusat!$E$68</definedName>
    <definedName name="kurs" localSheetId="2">[3]Rehab_Pusat!$E$68</definedName>
    <definedName name="kurs">[4]Rehab_Pusat!$E$68</definedName>
    <definedName name="Pendukung">'[1]General Schedule'!$C$61</definedName>
    <definedName name="_xlnm.Print_Area" localSheetId="1">'AREA+DLI'!$A$1:$AB$81</definedName>
    <definedName name="_xlnm.Print_Area" localSheetId="0">'Output OnGranting'!$A$1:$AB$100</definedName>
    <definedName name="_xlnm.Print_Area" localSheetId="4">PSETK_Pusat!$B$1:$K$111</definedName>
    <definedName name="_xlnm.Print_Titles" localSheetId="1">'AREA+DLI'!$1:$3</definedName>
    <definedName name="_xlnm.Print_Titles" localSheetId="0">'Output OnGranting'!$1:$3</definedName>
    <definedName name="_xlnm.Print_Titles" localSheetId="2">PSETK_Kab!$2:$2</definedName>
    <definedName name="_xlnm.Print_Titles" localSheetId="3">PSETK_Prov!$2:$2</definedName>
    <definedName name="Provinces">'[1]General Schedule'!$E$37</definedName>
    <definedName name="Provinsi1">'[1]General Schedule'!$C$62</definedName>
    <definedName name="Provinsi2">'[1]General Schedule'!$C$63</definedName>
    <definedName name="Provinsi3">'[1]General Schedule'!$C$64</definedName>
    <definedName name="TL">'[1]General Schedule'!$C$58</definedName>
    <definedName name="USDkeEURO" localSheetId="1">'[6]Ongranting ADB_IFAD'!$E$115</definedName>
    <definedName name="USDkeEURO" localSheetId="0">'[7]Ongranting ADB_IFAD'!$E$115</definedName>
    <definedName name="USDkeEURO">#REF!</definedName>
    <definedName name="USDkeRp" localSheetId="1">'[6]Ongranting ADB_IFAD'!$E$116</definedName>
    <definedName name="USDkeRp" localSheetId="0">'[7]Ongranting ADB_IFAD'!$E$116</definedName>
    <definedName name="USDkeRp">#REF!</definedName>
    <definedName name="Utama">'[1]General Schedule'!$C$60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0" i="1" l="1"/>
  <c r="AA100" i="1" l="1"/>
  <c r="Y100" i="1"/>
  <c r="C271" i="5" l="1"/>
  <c r="B271" i="5"/>
  <c r="A271" i="5"/>
  <c r="C270" i="5"/>
  <c r="B270" i="5"/>
  <c r="A270" i="5"/>
  <c r="C269" i="5"/>
  <c r="B269" i="5"/>
  <c r="A269" i="5"/>
  <c r="C268" i="5"/>
  <c r="B268" i="5"/>
  <c r="A268" i="5"/>
  <c r="C267" i="5"/>
  <c r="B267" i="5"/>
  <c r="A267" i="5"/>
  <c r="C266" i="5"/>
  <c r="B266" i="5"/>
  <c r="A266" i="5"/>
  <c r="C265" i="5"/>
  <c r="B265" i="5"/>
  <c r="A265" i="5"/>
  <c r="C264" i="5"/>
  <c r="B264" i="5"/>
  <c r="A264" i="5"/>
  <c r="C263" i="5"/>
  <c r="B263" i="5"/>
  <c r="A263" i="5"/>
  <c r="C262" i="5"/>
  <c r="B262" i="5"/>
  <c r="A262" i="5"/>
  <c r="C261" i="5"/>
  <c r="B261" i="5"/>
  <c r="A261" i="5"/>
  <c r="C260" i="5"/>
  <c r="B260" i="5"/>
  <c r="A260" i="5"/>
  <c r="C259" i="5"/>
  <c r="B259" i="5"/>
  <c r="A259" i="5"/>
  <c r="C258" i="5"/>
  <c r="B258" i="5"/>
  <c r="A258" i="5"/>
  <c r="C257" i="5"/>
  <c r="B257" i="5"/>
  <c r="A257" i="5"/>
  <c r="C256" i="5"/>
  <c r="B256" i="5"/>
  <c r="A256" i="5"/>
  <c r="C255" i="5"/>
  <c r="B255" i="5"/>
  <c r="A255" i="5"/>
  <c r="C254" i="5"/>
  <c r="B254" i="5"/>
  <c r="A254" i="5"/>
  <c r="C253" i="5"/>
  <c r="B253" i="5"/>
  <c r="A253" i="5"/>
  <c r="C252" i="5"/>
  <c r="B252" i="5"/>
  <c r="A252" i="5"/>
  <c r="C251" i="5"/>
  <c r="B251" i="5"/>
  <c r="A251" i="5"/>
  <c r="C250" i="5"/>
  <c r="B250" i="5"/>
  <c r="A250" i="5"/>
  <c r="C249" i="5"/>
  <c r="B249" i="5"/>
  <c r="A249" i="5"/>
  <c r="C248" i="5"/>
  <c r="B248" i="5"/>
  <c r="A248" i="5"/>
  <c r="C247" i="5"/>
  <c r="B247" i="5"/>
  <c r="A247" i="5"/>
  <c r="C246" i="5"/>
  <c r="B246" i="5"/>
  <c r="A246" i="5"/>
  <c r="C245" i="5"/>
  <c r="B245" i="5"/>
  <c r="A245" i="5"/>
  <c r="C244" i="5"/>
  <c r="B244" i="5"/>
  <c r="A244" i="5"/>
  <c r="C243" i="5"/>
  <c r="B243" i="5"/>
  <c r="A243" i="5"/>
  <c r="C242" i="5"/>
  <c r="B242" i="5"/>
  <c r="A242" i="5"/>
  <c r="C241" i="5"/>
  <c r="B241" i="5"/>
  <c r="A241" i="5"/>
  <c r="C240" i="5"/>
  <c r="B240" i="5"/>
  <c r="A240" i="5"/>
  <c r="C239" i="5"/>
  <c r="B239" i="5"/>
  <c r="A239" i="5"/>
  <c r="C238" i="5"/>
  <c r="B238" i="5"/>
  <c r="A238" i="5"/>
  <c r="C237" i="5"/>
  <c r="B237" i="5"/>
  <c r="A237" i="5"/>
  <c r="C236" i="5"/>
  <c r="B236" i="5"/>
  <c r="A236" i="5"/>
  <c r="C235" i="5"/>
  <c r="B235" i="5"/>
  <c r="A235" i="5"/>
  <c r="C234" i="5"/>
  <c r="B234" i="5"/>
  <c r="A234" i="5"/>
  <c r="C233" i="5"/>
  <c r="B233" i="5"/>
  <c r="A233" i="5"/>
  <c r="C232" i="5"/>
  <c r="B232" i="5"/>
  <c r="A232" i="5"/>
  <c r="C231" i="5"/>
  <c r="B231" i="5"/>
  <c r="A231" i="5"/>
  <c r="C230" i="5"/>
  <c r="B230" i="5"/>
  <c r="A230" i="5"/>
  <c r="C229" i="5"/>
  <c r="B229" i="5"/>
  <c r="A229" i="5"/>
  <c r="C228" i="5"/>
  <c r="B228" i="5"/>
  <c r="A228" i="5"/>
  <c r="C227" i="5"/>
  <c r="B227" i="5"/>
  <c r="A227" i="5"/>
  <c r="C226" i="5"/>
  <c r="B226" i="5"/>
  <c r="A226" i="5"/>
  <c r="C225" i="5"/>
  <c r="B225" i="5"/>
  <c r="A225" i="5"/>
  <c r="C224" i="5"/>
  <c r="B224" i="5"/>
  <c r="A224" i="5"/>
  <c r="C223" i="5"/>
  <c r="B223" i="5"/>
  <c r="A223" i="5"/>
  <c r="C222" i="5"/>
  <c r="B222" i="5"/>
  <c r="A222" i="5"/>
  <c r="C221" i="5"/>
  <c r="B221" i="5"/>
  <c r="A221" i="5"/>
  <c r="C220" i="5"/>
  <c r="B220" i="5"/>
  <c r="A220" i="5"/>
  <c r="C219" i="5"/>
  <c r="B219" i="5"/>
  <c r="A219" i="5"/>
  <c r="C218" i="5"/>
  <c r="B218" i="5"/>
  <c r="A218" i="5"/>
  <c r="C217" i="5"/>
  <c r="B217" i="5"/>
  <c r="A217" i="5"/>
  <c r="C216" i="5"/>
  <c r="B216" i="5"/>
  <c r="A216" i="5"/>
  <c r="C215" i="5"/>
  <c r="B215" i="5"/>
  <c r="A215" i="5"/>
  <c r="C214" i="5"/>
  <c r="B214" i="5"/>
  <c r="A214" i="5"/>
  <c r="C213" i="5"/>
  <c r="B213" i="5"/>
  <c r="A213" i="5"/>
  <c r="C212" i="5"/>
  <c r="B212" i="5"/>
  <c r="A212" i="5"/>
  <c r="C211" i="5"/>
  <c r="B211" i="5"/>
  <c r="A211" i="5"/>
  <c r="C210" i="5"/>
  <c r="B210" i="5"/>
  <c r="A210" i="5"/>
  <c r="C209" i="5"/>
  <c r="C272" i="5" s="1"/>
  <c r="B209" i="5"/>
  <c r="A209" i="5"/>
  <c r="L186" i="5"/>
  <c r="L187" i="5" s="1"/>
  <c r="J186" i="5"/>
  <c r="H186" i="5"/>
  <c r="G186" i="5"/>
  <c r="F186" i="5"/>
  <c r="M185" i="5"/>
  <c r="L185" i="5"/>
  <c r="J185" i="5"/>
  <c r="M184" i="5"/>
  <c r="L184" i="5"/>
  <c r="J184" i="5"/>
  <c r="M183" i="5"/>
  <c r="L183" i="5"/>
  <c r="J183" i="5"/>
  <c r="H183" i="5"/>
  <c r="M182" i="5"/>
  <c r="L182" i="5"/>
  <c r="J182" i="5"/>
  <c r="M181" i="5"/>
  <c r="L181" i="5"/>
  <c r="J181" i="5"/>
  <c r="H181" i="5"/>
  <c r="M180" i="5"/>
  <c r="L180" i="5"/>
  <c r="J180" i="5"/>
  <c r="M179" i="5"/>
  <c r="L179" i="5"/>
  <c r="J179" i="5"/>
  <c r="M178" i="5"/>
  <c r="L178" i="5"/>
  <c r="J178" i="5"/>
  <c r="M177" i="5"/>
  <c r="L177" i="5"/>
  <c r="J177" i="5"/>
  <c r="H177" i="5"/>
  <c r="M176" i="5"/>
  <c r="L176" i="5"/>
  <c r="J176" i="5"/>
  <c r="H176" i="5"/>
  <c r="M175" i="5"/>
  <c r="L175" i="5"/>
  <c r="J175" i="5"/>
  <c r="M174" i="5"/>
  <c r="L174" i="5"/>
  <c r="J174" i="5"/>
  <c r="H174" i="5"/>
  <c r="M173" i="5"/>
  <c r="L173" i="5"/>
  <c r="J173" i="5"/>
  <c r="D173" i="5"/>
  <c r="D174" i="5" s="1"/>
  <c r="D175" i="5" s="1"/>
  <c r="D176" i="5" s="1"/>
  <c r="D177" i="5" s="1"/>
  <c r="D178" i="5" s="1"/>
  <c r="D179" i="5" s="1"/>
  <c r="D180" i="5" s="1"/>
  <c r="M172" i="5"/>
  <c r="L172" i="5"/>
  <c r="J172" i="5"/>
  <c r="D172" i="5"/>
  <c r="M171" i="5"/>
  <c r="L171" i="5"/>
  <c r="J171" i="5"/>
  <c r="D171" i="5"/>
  <c r="M170" i="5"/>
  <c r="L170" i="5"/>
  <c r="J170" i="5"/>
  <c r="D170" i="5"/>
  <c r="M169" i="5"/>
  <c r="L169" i="5"/>
  <c r="J169" i="5"/>
  <c r="H169" i="5"/>
  <c r="M168" i="5"/>
  <c r="N185" i="5" s="1"/>
  <c r="L168" i="5"/>
  <c r="J168" i="5"/>
  <c r="M167" i="5"/>
  <c r="L167" i="5"/>
  <c r="J167" i="5"/>
  <c r="L166" i="5"/>
  <c r="N165" i="5"/>
  <c r="M165" i="5"/>
  <c r="L165" i="5"/>
  <c r="J165" i="5"/>
  <c r="L164" i="5"/>
  <c r="M163" i="5"/>
  <c r="L163" i="5"/>
  <c r="J163" i="5"/>
  <c r="M162" i="5"/>
  <c r="N163" i="5" s="1"/>
  <c r="L162" i="5"/>
  <c r="J162" i="5"/>
  <c r="M161" i="5"/>
  <c r="L161" i="5"/>
  <c r="J161" i="5"/>
  <c r="H161" i="5"/>
  <c r="M160" i="5"/>
  <c r="L160" i="5"/>
  <c r="H160" i="5"/>
  <c r="M159" i="5"/>
  <c r="L159" i="5"/>
  <c r="J159" i="5"/>
  <c r="H159" i="5"/>
  <c r="M158" i="5"/>
  <c r="L158" i="5"/>
  <c r="J158" i="5"/>
  <c r="M157" i="5"/>
  <c r="L157" i="5"/>
  <c r="J157" i="5"/>
  <c r="M156" i="5"/>
  <c r="L156" i="5"/>
  <c r="J156" i="5"/>
  <c r="H156" i="5"/>
  <c r="L155" i="5"/>
  <c r="M154" i="5"/>
  <c r="L154" i="5"/>
  <c r="J154" i="5"/>
  <c r="H154" i="5"/>
  <c r="M153" i="5"/>
  <c r="L153" i="5"/>
  <c r="J153" i="5"/>
  <c r="M152" i="5"/>
  <c r="L152" i="5"/>
  <c r="J152" i="5"/>
  <c r="M151" i="5"/>
  <c r="L151" i="5"/>
  <c r="J151" i="5"/>
  <c r="H151" i="5"/>
  <c r="M150" i="5"/>
  <c r="L150" i="5"/>
  <c r="J150" i="5"/>
  <c r="H150" i="5"/>
  <c r="M149" i="5"/>
  <c r="L149" i="5"/>
  <c r="J149" i="5"/>
  <c r="H149" i="5"/>
  <c r="M148" i="5"/>
  <c r="L148" i="5"/>
  <c r="M147" i="5"/>
  <c r="L147" i="5"/>
  <c r="J147" i="5"/>
  <c r="M146" i="5"/>
  <c r="L146" i="5"/>
  <c r="J146" i="5"/>
  <c r="H146" i="5"/>
  <c r="M145" i="5"/>
  <c r="L145" i="5"/>
  <c r="J145" i="5"/>
  <c r="M144" i="5"/>
  <c r="L144" i="5"/>
  <c r="J144" i="5"/>
  <c r="M143" i="5"/>
  <c r="L143" i="5"/>
  <c r="J143" i="5"/>
  <c r="M142" i="5"/>
  <c r="L142" i="5"/>
  <c r="J142" i="5"/>
  <c r="M141" i="5"/>
  <c r="L141" i="5"/>
  <c r="J141" i="5"/>
  <c r="M140" i="5"/>
  <c r="L140" i="5"/>
  <c r="J140" i="5"/>
  <c r="M139" i="5"/>
  <c r="L139" i="5"/>
  <c r="J139" i="5"/>
  <c r="M138" i="5"/>
  <c r="L138" i="5"/>
  <c r="J138" i="5"/>
  <c r="M137" i="5"/>
  <c r="L137" i="5"/>
  <c r="J137" i="5"/>
  <c r="M136" i="5"/>
  <c r="L136" i="5"/>
  <c r="J136" i="5"/>
  <c r="M135" i="5"/>
  <c r="L135" i="5"/>
  <c r="J135" i="5"/>
  <c r="M134" i="5"/>
  <c r="L134" i="5"/>
  <c r="H134" i="5"/>
  <c r="M133" i="5"/>
  <c r="L133" i="5"/>
  <c r="J133" i="5"/>
  <c r="H133" i="5"/>
  <c r="M132" i="5"/>
  <c r="L132" i="5"/>
  <c r="J132" i="5"/>
  <c r="H132" i="5"/>
  <c r="M131" i="5"/>
  <c r="L131" i="5"/>
  <c r="J131" i="5"/>
  <c r="D131" i="5"/>
  <c r="D132" i="5" s="1"/>
  <c r="D133" i="5" s="1"/>
  <c r="D134" i="5" s="1"/>
  <c r="D135" i="5" s="1"/>
  <c r="D136" i="5" s="1"/>
  <c r="D137" i="5" s="1"/>
  <c r="D138" i="5" s="1"/>
  <c r="D139" i="5" s="1"/>
  <c r="D140" i="5" s="1"/>
  <c r="D141" i="5" s="1"/>
  <c r="D142" i="5" s="1"/>
  <c r="D143" i="5" s="1"/>
  <c r="D144" i="5" s="1"/>
  <c r="D145" i="5" s="1"/>
  <c r="M130" i="5"/>
  <c r="L130" i="5"/>
  <c r="J130" i="5"/>
  <c r="D130" i="5"/>
  <c r="M129" i="5"/>
  <c r="L129" i="5"/>
  <c r="J129" i="5"/>
  <c r="H129" i="5"/>
  <c r="M128" i="5"/>
  <c r="L128" i="5"/>
  <c r="J128" i="5"/>
  <c r="H128" i="5"/>
  <c r="M127" i="5"/>
  <c r="L127" i="5"/>
  <c r="J127" i="5"/>
  <c r="M126" i="5"/>
  <c r="L126" i="5"/>
  <c r="J126" i="5"/>
  <c r="M125" i="5"/>
  <c r="L125" i="5"/>
  <c r="J125" i="5"/>
  <c r="M124" i="5"/>
  <c r="L124" i="5"/>
  <c r="J124" i="5"/>
  <c r="M123" i="5"/>
  <c r="L123" i="5"/>
  <c r="J123" i="5"/>
  <c r="M122" i="5"/>
  <c r="L122" i="5"/>
  <c r="J122" i="5"/>
  <c r="M121" i="5"/>
  <c r="L121" i="5"/>
  <c r="J121" i="5"/>
  <c r="M120" i="5"/>
  <c r="L120" i="5"/>
  <c r="J120" i="5"/>
  <c r="M119" i="5"/>
  <c r="L119" i="5"/>
  <c r="J119" i="5"/>
  <c r="M118" i="5"/>
  <c r="L118" i="5"/>
  <c r="J118" i="5"/>
  <c r="M117" i="5"/>
  <c r="L117" i="5"/>
  <c r="J117" i="5"/>
  <c r="H117" i="5"/>
  <c r="M116" i="5"/>
  <c r="L116" i="5"/>
  <c r="J116" i="5"/>
  <c r="M115" i="5"/>
  <c r="L115" i="5"/>
  <c r="J115" i="5"/>
  <c r="H115" i="5"/>
  <c r="M114" i="5"/>
  <c r="L114" i="5"/>
  <c r="J114" i="5"/>
  <c r="D114" i="5"/>
  <c r="D115" i="5" s="1"/>
  <c r="M113" i="5"/>
  <c r="L113" i="5"/>
  <c r="J113" i="5"/>
  <c r="D113" i="5"/>
  <c r="M112" i="5"/>
  <c r="N154" i="5" s="1"/>
  <c r="L112" i="5"/>
  <c r="J112" i="5"/>
  <c r="H112" i="5"/>
  <c r="M111" i="5"/>
  <c r="L111" i="5"/>
  <c r="J111" i="5"/>
  <c r="M110" i="5"/>
  <c r="L110" i="5"/>
  <c r="M109" i="5"/>
  <c r="L109" i="5"/>
  <c r="L108" i="5"/>
  <c r="J108" i="5"/>
  <c r="M107" i="5"/>
  <c r="L107" i="5"/>
  <c r="L106" i="5"/>
  <c r="H106" i="5"/>
  <c r="N105" i="5"/>
  <c r="M105" i="5"/>
  <c r="L105" i="5"/>
  <c r="H105" i="5"/>
  <c r="M104" i="5"/>
  <c r="L104" i="5"/>
  <c r="J104" i="5"/>
  <c r="M103" i="5"/>
  <c r="L103" i="5"/>
  <c r="J103" i="5"/>
  <c r="M102" i="5"/>
  <c r="L102" i="5"/>
  <c r="H102" i="5"/>
  <c r="L101" i="5"/>
  <c r="J101" i="5"/>
  <c r="H101" i="5"/>
  <c r="N100" i="5"/>
  <c r="M100" i="5"/>
  <c r="L100" i="5"/>
  <c r="J100" i="5"/>
  <c r="M99" i="5"/>
  <c r="L99" i="5"/>
  <c r="J99" i="5"/>
  <c r="M98" i="5"/>
  <c r="L98" i="5"/>
  <c r="M97" i="5"/>
  <c r="L97" i="5"/>
  <c r="M96" i="5"/>
  <c r="L96" i="5"/>
  <c r="J96" i="5"/>
  <c r="H96" i="5"/>
  <c r="M95" i="5"/>
  <c r="L95" i="5"/>
  <c r="L94" i="5"/>
  <c r="J94" i="5"/>
  <c r="N93" i="5"/>
  <c r="M93" i="5"/>
  <c r="L93" i="5"/>
  <c r="H93" i="5"/>
  <c r="M92" i="5"/>
  <c r="L92" i="5"/>
  <c r="J92" i="5"/>
  <c r="H92" i="5"/>
  <c r="M91" i="5"/>
  <c r="L91" i="5"/>
  <c r="J91" i="5"/>
  <c r="H91" i="5"/>
  <c r="M90" i="5"/>
  <c r="L90" i="5"/>
  <c r="H90" i="5"/>
  <c r="N89" i="5"/>
  <c r="M89" i="5"/>
  <c r="L89" i="5"/>
  <c r="J89" i="5"/>
  <c r="M88" i="5"/>
  <c r="L88" i="5"/>
  <c r="J88" i="5"/>
  <c r="L87" i="5"/>
  <c r="H87" i="5"/>
  <c r="M86" i="5"/>
  <c r="L86" i="5"/>
  <c r="J86" i="5"/>
  <c r="M85" i="5"/>
  <c r="L85" i="5"/>
  <c r="J85" i="5"/>
  <c r="L84" i="5"/>
  <c r="H84" i="5"/>
  <c r="M83" i="5"/>
  <c r="L83" i="5"/>
  <c r="J83" i="5"/>
  <c r="M82" i="5"/>
  <c r="L82" i="5"/>
  <c r="J82" i="5"/>
  <c r="H82" i="5"/>
  <c r="M81" i="5"/>
  <c r="L81" i="5"/>
  <c r="H81" i="5"/>
  <c r="L80" i="5"/>
  <c r="M79" i="5"/>
  <c r="L79" i="5"/>
  <c r="J79" i="5"/>
  <c r="M78" i="5"/>
  <c r="L78" i="5"/>
  <c r="J78" i="5"/>
  <c r="M77" i="5"/>
  <c r="N79" i="5" s="1"/>
  <c r="L77" i="5"/>
  <c r="J77" i="5"/>
  <c r="M76" i="5"/>
  <c r="L76" i="5"/>
  <c r="J76" i="5"/>
  <c r="N75" i="5"/>
  <c r="M75" i="5"/>
  <c r="L75" i="5"/>
  <c r="M74" i="5"/>
  <c r="L74" i="5"/>
  <c r="M73" i="5"/>
  <c r="L73" i="5"/>
  <c r="H73" i="5"/>
  <c r="M72" i="5"/>
  <c r="L72" i="5"/>
  <c r="H72" i="5"/>
  <c r="L71" i="5"/>
  <c r="M70" i="5"/>
  <c r="L70" i="5"/>
  <c r="H70" i="5"/>
  <c r="L69" i="5"/>
  <c r="M68" i="5"/>
  <c r="L68" i="5"/>
  <c r="L67" i="5"/>
  <c r="M66" i="5"/>
  <c r="L66" i="5"/>
  <c r="H66" i="5"/>
  <c r="M65" i="5"/>
  <c r="L65" i="5"/>
  <c r="J65" i="5"/>
  <c r="M64" i="5"/>
  <c r="L64" i="5"/>
  <c r="M63" i="5"/>
  <c r="L63" i="5"/>
  <c r="H63" i="5"/>
  <c r="M62" i="5"/>
  <c r="L62" i="5"/>
  <c r="J62" i="5"/>
  <c r="M61" i="5"/>
  <c r="L61" i="5"/>
  <c r="J61" i="5"/>
  <c r="H61" i="5"/>
  <c r="M60" i="5"/>
  <c r="L60" i="5"/>
  <c r="J60" i="5"/>
  <c r="M59" i="5"/>
  <c r="L59" i="5"/>
  <c r="J59" i="5"/>
  <c r="H59" i="5"/>
  <c r="M58" i="5"/>
  <c r="L58" i="5"/>
  <c r="H58" i="5"/>
  <c r="M57" i="5"/>
  <c r="L57" i="5"/>
  <c r="M56" i="5"/>
  <c r="L56" i="5"/>
  <c r="H56" i="5"/>
  <c r="M55" i="5"/>
  <c r="L55" i="5"/>
  <c r="J55" i="5"/>
  <c r="M54" i="5"/>
  <c r="L54" i="5"/>
  <c r="J54" i="5"/>
  <c r="H54" i="5"/>
  <c r="M52" i="5"/>
  <c r="L52" i="5"/>
  <c r="H52" i="5"/>
  <c r="M51" i="5"/>
  <c r="L51" i="5"/>
  <c r="J51" i="5"/>
  <c r="M50" i="5"/>
  <c r="L50" i="5"/>
  <c r="M49" i="5"/>
  <c r="L49" i="5"/>
  <c r="M48" i="5"/>
  <c r="L48" i="5"/>
  <c r="H48" i="5"/>
  <c r="M47" i="5"/>
  <c r="L47" i="5"/>
  <c r="J47" i="5"/>
  <c r="M46" i="5"/>
  <c r="N66" i="5" s="1"/>
  <c r="L46" i="5"/>
  <c r="J46" i="5"/>
  <c r="L45" i="5"/>
  <c r="H45" i="5"/>
  <c r="N44" i="5"/>
  <c r="M44" i="5"/>
  <c r="L44" i="5"/>
  <c r="J44" i="5"/>
  <c r="H44" i="5"/>
  <c r="M43" i="5"/>
  <c r="L43" i="5"/>
  <c r="J43" i="5"/>
  <c r="M42" i="5"/>
  <c r="L42" i="5"/>
  <c r="J42" i="5"/>
  <c r="M41" i="5"/>
  <c r="L41" i="5"/>
  <c r="J41" i="5"/>
  <c r="M40" i="5"/>
  <c r="L40" i="5"/>
  <c r="J40" i="5"/>
  <c r="M39" i="5"/>
  <c r="L39" i="5"/>
  <c r="J39" i="5"/>
  <c r="M38" i="5"/>
  <c r="L38" i="5"/>
  <c r="J38" i="5"/>
  <c r="M37" i="5"/>
  <c r="L37" i="5"/>
  <c r="J37" i="5"/>
  <c r="M36" i="5"/>
  <c r="L36" i="5"/>
  <c r="J36" i="5"/>
  <c r="M35" i="5"/>
  <c r="L35" i="5"/>
  <c r="J35" i="5"/>
  <c r="M34" i="5"/>
  <c r="L34" i="5"/>
  <c r="J34" i="5"/>
  <c r="M33" i="5"/>
  <c r="L33" i="5"/>
  <c r="M32" i="5"/>
  <c r="L32" i="5"/>
  <c r="J32" i="5"/>
  <c r="M31" i="5"/>
  <c r="L31" i="5"/>
  <c r="J31" i="5"/>
  <c r="M30" i="5"/>
  <c r="L30" i="5"/>
  <c r="J30" i="5"/>
  <c r="M29" i="5"/>
  <c r="L29" i="5"/>
  <c r="J29" i="5"/>
  <c r="M28" i="5"/>
  <c r="L28" i="5"/>
  <c r="J28" i="5"/>
  <c r="M27" i="5"/>
  <c r="L27" i="5"/>
  <c r="J27" i="5"/>
  <c r="M26" i="5"/>
  <c r="L26" i="5"/>
  <c r="J26" i="5"/>
  <c r="H26" i="5"/>
  <c r="M25" i="5"/>
  <c r="L25" i="5"/>
  <c r="J25" i="5"/>
  <c r="M24" i="5"/>
  <c r="L24" i="5"/>
  <c r="J24" i="5"/>
  <c r="H24" i="5"/>
  <c r="M23" i="5"/>
  <c r="L23" i="5"/>
  <c r="J23" i="5"/>
  <c r="H23" i="5"/>
  <c r="M22" i="5"/>
  <c r="L22" i="5"/>
  <c r="J22" i="5"/>
  <c r="H22" i="5"/>
  <c r="M21" i="5"/>
  <c r="L21" i="5"/>
  <c r="J21" i="5"/>
  <c r="M20" i="5"/>
  <c r="L20" i="5"/>
  <c r="J20" i="5"/>
  <c r="H20" i="5"/>
  <c r="M19" i="5"/>
  <c r="L19" i="5"/>
  <c r="J19" i="5"/>
  <c r="M18" i="5"/>
  <c r="L18" i="5"/>
  <c r="J18" i="5"/>
  <c r="M17" i="5"/>
  <c r="L17" i="5"/>
  <c r="J17" i="5"/>
  <c r="M16" i="5"/>
  <c r="L16" i="5"/>
  <c r="J16" i="5"/>
  <c r="M15" i="5"/>
  <c r="L15" i="5"/>
  <c r="J15" i="5"/>
  <c r="H15" i="5"/>
  <c r="D15" i="5"/>
  <c r="M14" i="5"/>
  <c r="L14" i="5"/>
  <c r="J14" i="5"/>
  <c r="D14" i="5"/>
  <c r="M13" i="5"/>
  <c r="L13" i="5"/>
  <c r="H13" i="5"/>
  <c r="D13" i="5"/>
  <c r="M12" i="5"/>
  <c r="L12" i="5"/>
  <c r="H12" i="5"/>
  <c r="M11" i="5"/>
  <c r="L11" i="5"/>
  <c r="J11" i="5"/>
  <c r="H11" i="5"/>
  <c r="M10" i="5"/>
  <c r="L10" i="5"/>
  <c r="J10" i="5"/>
  <c r="M9" i="5"/>
  <c r="L9" i="5"/>
  <c r="J9" i="5"/>
  <c r="H9" i="5"/>
  <c r="M8" i="5"/>
  <c r="L8" i="5"/>
  <c r="J8" i="5"/>
  <c r="M7" i="5"/>
  <c r="M187" i="5" s="1"/>
  <c r="L7" i="5"/>
  <c r="J7" i="5"/>
  <c r="M6" i="5"/>
  <c r="L6" i="5"/>
  <c r="J6" i="5"/>
  <c r="H6" i="5"/>
  <c r="L5" i="5"/>
  <c r="D5" i="5"/>
  <c r="N4" i="5"/>
  <c r="M4" i="5"/>
  <c r="L4" i="5"/>
  <c r="J4" i="5"/>
  <c r="H4" i="5"/>
  <c r="D4" i="5"/>
  <c r="M3" i="5"/>
  <c r="L3" i="5"/>
  <c r="J3" i="5"/>
  <c r="H3" i="5"/>
  <c r="H22" i="4"/>
  <c r="G22" i="4"/>
  <c r="F22" i="4"/>
  <c r="E22" i="4"/>
  <c r="N21" i="4"/>
  <c r="N22" i="4" s="1"/>
  <c r="I21" i="4"/>
  <c r="H21" i="4"/>
  <c r="G21" i="4"/>
  <c r="F21" i="4"/>
  <c r="E21" i="4"/>
  <c r="D21" i="4"/>
  <c r="C21" i="4"/>
  <c r="C22" i="4" s="1"/>
  <c r="I22" i="4" s="1"/>
  <c r="Q20" i="4"/>
  <c r="P20" i="4"/>
  <c r="O20" i="4"/>
  <c r="N20" i="4"/>
  <c r="D20" i="4"/>
  <c r="C20" i="4"/>
  <c r="Q19" i="4"/>
  <c r="P19" i="4"/>
  <c r="O19" i="4"/>
  <c r="N19" i="4"/>
  <c r="D19" i="4"/>
  <c r="C19" i="4"/>
  <c r="Q18" i="4"/>
  <c r="P18" i="4"/>
  <c r="O18" i="4"/>
  <c r="N18" i="4"/>
  <c r="D18" i="4"/>
  <c r="C18" i="4"/>
  <c r="Q17" i="4"/>
  <c r="P17" i="4"/>
  <c r="O17" i="4"/>
  <c r="N17" i="4"/>
  <c r="D17" i="4"/>
  <c r="C17" i="4"/>
  <c r="Q16" i="4"/>
  <c r="P16" i="4"/>
  <c r="O16" i="4"/>
  <c r="N16" i="4"/>
  <c r="D16" i="4"/>
  <c r="C16" i="4"/>
  <c r="Q15" i="4"/>
  <c r="P15" i="4"/>
  <c r="O15" i="4"/>
  <c r="N15" i="4"/>
  <c r="D15" i="4"/>
  <c r="C15" i="4"/>
  <c r="Q14" i="4"/>
  <c r="P14" i="4"/>
  <c r="O14" i="4"/>
  <c r="N14" i="4"/>
  <c r="D14" i="4"/>
  <c r="C14" i="4"/>
  <c r="Q13" i="4"/>
  <c r="P13" i="4"/>
  <c r="O13" i="4"/>
  <c r="N13" i="4"/>
  <c r="D13" i="4"/>
  <c r="C13" i="4"/>
  <c r="Q12" i="4"/>
  <c r="P12" i="4"/>
  <c r="O12" i="4"/>
  <c r="D12" i="4"/>
  <c r="C12" i="4"/>
  <c r="Q11" i="4"/>
  <c r="P11" i="4"/>
  <c r="O11" i="4"/>
  <c r="N11" i="4"/>
  <c r="D11" i="4"/>
  <c r="C11" i="4"/>
  <c r="Q10" i="4"/>
  <c r="P10" i="4"/>
  <c r="O10" i="4"/>
  <c r="D10" i="4"/>
  <c r="C10" i="4"/>
  <c r="Q9" i="4"/>
  <c r="P9" i="4"/>
  <c r="O9" i="4"/>
  <c r="N9" i="4"/>
  <c r="D9" i="4"/>
  <c r="C9" i="4"/>
  <c r="Q8" i="4"/>
  <c r="P8" i="4"/>
  <c r="O8" i="4"/>
  <c r="N8" i="4"/>
  <c r="D8" i="4"/>
  <c r="C8" i="4"/>
  <c r="Q7" i="4"/>
  <c r="P7" i="4"/>
  <c r="O7" i="4"/>
  <c r="N7" i="4"/>
  <c r="D7" i="4"/>
  <c r="C7" i="4"/>
  <c r="Q6" i="4"/>
  <c r="P6" i="4"/>
  <c r="O6" i="4"/>
  <c r="N6" i="4"/>
  <c r="D6" i="4"/>
  <c r="C6" i="4"/>
  <c r="Q5" i="4"/>
  <c r="P5" i="4"/>
  <c r="O5" i="4"/>
  <c r="N5" i="4"/>
  <c r="D5" i="4"/>
  <c r="C5" i="4"/>
  <c r="I99" i="3"/>
  <c r="I98" i="3"/>
  <c r="I97" i="3"/>
  <c r="I96" i="3"/>
  <c r="I95" i="3"/>
  <c r="I94" i="3"/>
  <c r="I93" i="3"/>
  <c r="I92" i="3"/>
  <c r="I91" i="3"/>
  <c r="I90" i="3"/>
  <c r="D88" i="3"/>
  <c r="C88" i="3"/>
  <c r="D87" i="3"/>
  <c r="C87" i="3"/>
  <c r="D86" i="3"/>
  <c r="C86" i="3"/>
  <c r="D85" i="3"/>
  <c r="C85" i="3"/>
  <c r="Q82" i="3"/>
  <c r="P82" i="3"/>
  <c r="O82" i="3"/>
  <c r="Q81" i="3"/>
  <c r="P81" i="3"/>
  <c r="O81" i="3"/>
  <c r="R80" i="3"/>
  <c r="Q80" i="3"/>
  <c r="P80" i="3"/>
  <c r="O80" i="3"/>
  <c r="D80" i="3"/>
  <c r="C80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V78" i="3"/>
  <c r="U78" i="3"/>
  <c r="T78" i="3"/>
  <c r="S78" i="3"/>
  <c r="R78" i="3"/>
  <c r="Q78" i="3"/>
  <c r="P78" i="3"/>
  <c r="O78" i="3"/>
  <c r="D78" i="3"/>
  <c r="C78" i="3"/>
  <c r="V77" i="3"/>
  <c r="U77" i="3"/>
  <c r="T77" i="3"/>
  <c r="S77" i="3"/>
  <c r="R77" i="3"/>
  <c r="Q77" i="3"/>
  <c r="P77" i="3"/>
  <c r="O77" i="3"/>
  <c r="D77" i="3"/>
  <c r="C77" i="3"/>
  <c r="V76" i="3"/>
  <c r="U76" i="3"/>
  <c r="T76" i="3"/>
  <c r="S76" i="3"/>
  <c r="R76" i="3"/>
  <c r="Q76" i="3"/>
  <c r="P76" i="3"/>
  <c r="O76" i="3"/>
  <c r="D76" i="3"/>
  <c r="C76" i="3"/>
  <c r="V75" i="3"/>
  <c r="U75" i="3"/>
  <c r="T75" i="3"/>
  <c r="S75" i="3"/>
  <c r="R75" i="3"/>
  <c r="Q75" i="3"/>
  <c r="P75" i="3"/>
  <c r="O75" i="3"/>
  <c r="D75" i="3"/>
  <c r="C75" i="3"/>
  <c r="V74" i="3"/>
  <c r="U74" i="3"/>
  <c r="T74" i="3"/>
  <c r="S74" i="3"/>
  <c r="R74" i="3"/>
  <c r="Q74" i="3"/>
  <c r="P74" i="3"/>
  <c r="O74" i="3"/>
  <c r="D74" i="3"/>
  <c r="C74" i="3"/>
  <c r="V73" i="3"/>
  <c r="U73" i="3"/>
  <c r="T73" i="3"/>
  <c r="S73" i="3"/>
  <c r="R73" i="3"/>
  <c r="Q73" i="3"/>
  <c r="P73" i="3"/>
  <c r="O73" i="3"/>
  <c r="D73" i="3"/>
  <c r="C73" i="3"/>
  <c r="V72" i="3"/>
  <c r="U72" i="3"/>
  <c r="T72" i="3"/>
  <c r="S72" i="3"/>
  <c r="R72" i="3"/>
  <c r="Q72" i="3"/>
  <c r="P72" i="3"/>
  <c r="O72" i="3"/>
  <c r="D72" i="3"/>
  <c r="C72" i="3"/>
  <c r="V71" i="3"/>
  <c r="U71" i="3"/>
  <c r="T71" i="3"/>
  <c r="S71" i="3"/>
  <c r="R71" i="3"/>
  <c r="Q71" i="3"/>
  <c r="P71" i="3"/>
  <c r="O71" i="3"/>
  <c r="D71" i="3"/>
  <c r="C71" i="3"/>
  <c r="V70" i="3"/>
  <c r="U70" i="3"/>
  <c r="T70" i="3"/>
  <c r="S70" i="3"/>
  <c r="R70" i="3"/>
  <c r="Q70" i="3"/>
  <c r="P70" i="3"/>
  <c r="O70" i="3"/>
  <c r="D70" i="3"/>
  <c r="C70" i="3"/>
  <c r="V69" i="3"/>
  <c r="U69" i="3"/>
  <c r="T69" i="3"/>
  <c r="S69" i="3"/>
  <c r="R69" i="3"/>
  <c r="Q69" i="3"/>
  <c r="P69" i="3"/>
  <c r="O69" i="3"/>
  <c r="D69" i="3"/>
  <c r="C69" i="3"/>
  <c r="V68" i="3"/>
  <c r="U68" i="3"/>
  <c r="T68" i="3"/>
  <c r="S68" i="3"/>
  <c r="R68" i="3"/>
  <c r="Q68" i="3"/>
  <c r="P68" i="3"/>
  <c r="O68" i="3"/>
  <c r="D68" i="3"/>
  <c r="C68" i="3"/>
  <c r="V67" i="3"/>
  <c r="U67" i="3"/>
  <c r="T67" i="3"/>
  <c r="S67" i="3"/>
  <c r="R67" i="3"/>
  <c r="Q67" i="3"/>
  <c r="P67" i="3"/>
  <c r="O67" i="3"/>
  <c r="D67" i="3"/>
  <c r="C67" i="3"/>
  <c r="V66" i="3"/>
  <c r="U66" i="3"/>
  <c r="T66" i="3"/>
  <c r="S66" i="3"/>
  <c r="R66" i="3"/>
  <c r="Q66" i="3"/>
  <c r="P66" i="3"/>
  <c r="O66" i="3"/>
  <c r="D66" i="3"/>
  <c r="C66" i="3"/>
  <c r="V65" i="3"/>
  <c r="U65" i="3"/>
  <c r="T65" i="3"/>
  <c r="S65" i="3"/>
  <c r="R65" i="3"/>
  <c r="Q65" i="3"/>
  <c r="P65" i="3"/>
  <c r="O65" i="3"/>
  <c r="D65" i="3"/>
  <c r="C65" i="3"/>
  <c r="V64" i="3"/>
  <c r="U64" i="3"/>
  <c r="T64" i="3"/>
  <c r="S64" i="3"/>
  <c r="R64" i="3"/>
  <c r="Q64" i="3"/>
  <c r="P64" i="3"/>
  <c r="O64" i="3"/>
  <c r="D64" i="3"/>
  <c r="C64" i="3"/>
  <c r="V63" i="3"/>
  <c r="U63" i="3"/>
  <c r="T63" i="3"/>
  <c r="S63" i="3"/>
  <c r="R63" i="3"/>
  <c r="Q63" i="3"/>
  <c r="P63" i="3"/>
  <c r="O63" i="3"/>
  <c r="D63" i="3"/>
  <c r="C63" i="3"/>
  <c r="V62" i="3"/>
  <c r="U62" i="3"/>
  <c r="T62" i="3"/>
  <c r="S62" i="3"/>
  <c r="R62" i="3"/>
  <c r="Q62" i="3"/>
  <c r="P62" i="3"/>
  <c r="O62" i="3"/>
  <c r="D62" i="3"/>
  <c r="C62" i="3"/>
  <c r="V61" i="3"/>
  <c r="U61" i="3"/>
  <c r="T61" i="3"/>
  <c r="S61" i="3"/>
  <c r="R61" i="3"/>
  <c r="Q61" i="3"/>
  <c r="P61" i="3"/>
  <c r="O61" i="3"/>
  <c r="D61" i="3"/>
  <c r="C61" i="3"/>
  <c r="V60" i="3"/>
  <c r="U60" i="3"/>
  <c r="T60" i="3"/>
  <c r="S60" i="3"/>
  <c r="R60" i="3"/>
  <c r="Q60" i="3"/>
  <c r="P60" i="3"/>
  <c r="O60" i="3"/>
  <c r="D60" i="3"/>
  <c r="C60" i="3"/>
  <c r="V59" i="3"/>
  <c r="U59" i="3"/>
  <c r="T59" i="3"/>
  <c r="S59" i="3"/>
  <c r="R59" i="3"/>
  <c r="Q59" i="3"/>
  <c r="P59" i="3"/>
  <c r="O59" i="3"/>
  <c r="D59" i="3"/>
  <c r="C59" i="3"/>
  <c r="V58" i="3"/>
  <c r="U58" i="3"/>
  <c r="T58" i="3"/>
  <c r="S58" i="3"/>
  <c r="R58" i="3"/>
  <c r="Q58" i="3"/>
  <c r="P58" i="3"/>
  <c r="O58" i="3"/>
  <c r="D58" i="3"/>
  <c r="C58" i="3"/>
  <c r="V57" i="3"/>
  <c r="U57" i="3"/>
  <c r="T57" i="3"/>
  <c r="S57" i="3"/>
  <c r="R57" i="3"/>
  <c r="Q57" i="3"/>
  <c r="P57" i="3"/>
  <c r="O57" i="3"/>
  <c r="D57" i="3"/>
  <c r="C57" i="3"/>
  <c r="V56" i="3"/>
  <c r="U56" i="3"/>
  <c r="T56" i="3"/>
  <c r="S56" i="3"/>
  <c r="R56" i="3"/>
  <c r="Q56" i="3"/>
  <c r="P56" i="3"/>
  <c r="O56" i="3"/>
  <c r="D56" i="3"/>
  <c r="C56" i="3"/>
  <c r="V55" i="3"/>
  <c r="U55" i="3"/>
  <c r="T55" i="3"/>
  <c r="S55" i="3"/>
  <c r="R55" i="3"/>
  <c r="Q55" i="3"/>
  <c r="P55" i="3"/>
  <c r="O55" i="3"/>
  <c r="D55" i="3"/>
  <c r="C55" i="3"/>
  <c r="V54" i="3"/>
  <c r="U54" i="3"/>
  <c r="T54" i="3"/>
  <c r="S54" i="3"/>
  <c r="R54" i="3"/>
  <c r="Q54" i="3"/>
  <c r="P54" i="3"/>
  <c r="O54" i="3"/>
  <c r="D54" i="3"/>
  <c r="C54" i="3"/>
  <c r="V53" i="3"/>
  <c r="U53" i="3"/>
  <c r="T53" i="3"/>
  <c r="S53" i="3"/>
  <c r="R53" i="3"/>
  <c r="Q53" i="3"/>
  <c r="P53" i="3"/>
  <c r="O53" i="3"/>
  <c r="D53" i="3"/>
  <c r="C53" i="3"/>
  <c r="V52" i="3"/>
  <c r="U52" i="3"/>
  <c r="T52" i="3"/>
  <c r="S52" i="3"/>
  <c r="R52" i="3"/>
  <c r="Q52" i="3"/>
  <c r="P52" i="3"/>
  <c r="O52" i="3"/>
  <c r="D52" i="3"/>
  <c r="C52" i="3"/>
  <c r="V51" i="3"/>
  <c r="U51" i="3"/>
  <c r="T51" i="3"/>
  <c r="S51" i="3"/>
  <c r="R51" i="3"/>
  <c r="Q51" i="3"/>
  <c r="P51" i="3"/>
  <c r="O51" i="3"/>
  <c r="D51" i="3"/>
  <c r="C51" i="3"/>
  <c r="V50" i="3"/>
  <c r="U50" i="3"/>
  <c r="T50" i="3"/>
  <c r="S50" i="3"/>
  <c r="R50" i="3"/>
  <c r="Q50" i="3"/>
  <c r="P50" i="3"/>
  <c r="O50" i="3"/>
  <c r="D50" i="3"/>
  <c r="C50" i="3"/>
  <c r="V49" i="3"/>
  <c r="U49" i="3"/>
  <c r="T49" i="3"/>
  <c r="S49" i="3"/>
  <c r="R49" i="3"/>
  <c r="Q49" i="3"/>
  <c r="P49" i="3"/>
  <c r="O49" i="3"/>
  <c r="D49" i="3"/>
  <c r="C49" i="3"/>
  <c r="V48" i="3"/>
  <c r="U48" i="3"/>
  <c r="T48" i="3"/>
  <c r="S48" i="3"/>
  <c r="R48" i="3"/>
  <c r="Q48" i="3"/>
  <c r="P48" i="3"/>
  <c r="O48" i="3"/>
  <c r="D48" i="3"/>
  <c r="C48" i="3"/>
  <c r="V47" i="3"/>
  <c r="U47" i="3"/>
  <c r="T47" i="3"/>
  <c r="S47" i="3"/>
  <c r="R47" i="3"/>
  <c r="Q47" i="3"/>
  <c r="P47" i="3"/>
  <c r="O47" i="3"/>
  <c r="D47" i="3"/>
  <c r="C47" i="3"/>
  <c r="V46" i="3"/>
  <c r="U46" i="3"/>
  <c r="T46" i="3"/>
  <c r="S46" i="3"/>
  <c r="R46" i="3"/>
  <c r="Q46" i="3"/>
  <c r="P46" i="3"/>
  <c r="O46" i="3"/>
  <c r="D46" i="3"/>
  <c r="C46" i="3"/>
  <c r="V45" i="3"/>
  <c r="U45" i="3"/>
  <c r="T45" i="3"/>
  <c r="S45" i="3"/>
  <c r="R45" i="3"/>
  <c r="Q45" i="3"/>
  <c r="P45" i="3"/>
  <c r="O45" i="3"/>
  <c r="D45" i="3"/>
  <c r="C45" i="3"/>
  <c r="V44" i="3"/>
  <c r="U44" i="3"/>
  <c r="T44" i="3"/>
  <c r="S44" i="3"/>
  <c r="R44" i="3"/>
  <c r="Q44" i="3"/>
  <c r="P44" i="3"/>
  <c r="O44" i="3"/>
  <c r="D44" i="3"/>
  <c r="C44" i="3"/>
  <c r="V43" i="3"/>
  <c r="U43" i="3"/>
  <c r="T43" i="3"/>
  <c r="S43" i="3"/>
  <c r="R43" i="3"/>
  <c r="Q43" i="3"/>
  <c r="P43" i="3"/>
  <c r="O43" i="3"/>
  <c r="D43" i="3"/>
  <c r="C43" i="3"/>
  <c r="V42" i="3"/>
  <c r="U42" i="3"/>
  <c r="T42" i="3"/>
  <c r="S42" i="3"/>
  <c r="R42" i="3"/>
  <c r="Q42" i="3"/>
  <c r="P42" i="3"/>
  <c r="O42" i="3"/>
  <c r="D42" i="3"/>
  <c r="C42" i="3"/>
  <c r="V41" i="3"/>
  <c r="U41" i="3"/>
  <c r="T41" i="3"/>
  <c r="S41" i="3"/>
  <c r="R41" i="3"/>
  <c r="Q41" i="3"/>
  <c r="P41" i="3"/>
  <c r="O41" i="3"/>
  <c r="D41" i="3"/>
  <c r="C41" i="3"/>
  <c r="V40" i="3"/>
  <c r="U40" i="3"/>
  <c r="T40" i="3"/>
  <c r="S40" i="3"/>
  <c r="R40" i="3"/>
  <c r="Q40" i="3"/>
  <c r="P40" i="3"/>
  <c r="O40" i="3"/>
  <c r="D40" i="3"/>
  <c r="C40" i="3"/>
  <c r="V39" i="3"/>
  <c r="U39" i="3"/>
  <c r="T39" i="3"/>
  <c r="S39" i="3"/>
  <c r="R39" i="3"/>
  <c r="Q39" i="3"/>
  <c r="P39" i="3"/>
  <c r="O39" i="3"/>
  <c r="D39" i="3"/>
  <c r="C39" i="3"/>
  <c r="V38" i="3"/>
  <c r="U38" i="3"/>
  <c r="T38" i="3"/>
  <c r="S38" i="3"/>
  <c r="R38" i="3"/>
  <c r="Q38" i="3"/>
  <c r="P38" i="3"/>
  <c r="O38" i="3"/>
  <c r="D38" i="3"/>
  <c r="C38" i="3"/>
  <c r="V37" i="3"/>
  <c r="U37" i="3"/>
  <c r="T37" i="3"/>
  <c r="S37" i="3"/>
  <c r="R37" i="3"/>
  <c r="Q37" i="3"/>
  <c r="P37" i="3"/>
  <c r="O37" i="3"/>
  <c r="D37" i="3"/>
  <c r="C37" i="3"/>
  <c r="V36" i="3"/>
  <c r="U36" i="3"/>
  <c r="T36" i="3"/>
  <c r="S36" i="3"/>
  <c r="R36" i="3"/>
  <c r="Q36" i="3"/>
  <c r="P36" i="3"/>
  <c r="O36" i="3"/>
  <c r="D36" i="3"/>
  <c r="C36" i="3"/>
  <c r="V35" i="3"/>
  <c r="U35" i="3"/>
  <c r="T35" i="3"/>
  <c r="S35" i="3"/>
  <c r="R35" i="3"/>
  <c r="Q35" i="3"/>
  <c r="P35" i="3"/>
  <c r="O35" i="3"/>
  <c r="D35" i="3"/>
  <c r="C35" i="3"/>
  <c r="V34" i="3"/>
  <c r="U34" i="3"/>
  <c r="T34" i="3"/>
  <c r="S34" i="3"/>
  <c r="R34" i="3"/>
  <c r="Q34" i="3"/>
  <c r="P34" i="3"/>
  <c r="O34" i="3"/>
  <c r="D34" i="3"/>
  <c r="C34" i="3"/>
  <c r="V33" i="3"/>
  <c r="U33" i="3"/>
  <c r="T33" i="3"/>
  <c r="S33" i="3"/>
  <c r="R33" i="3"/>
  <c r="Q33" i="3"/>
  <c r="P33" i="3"/>
  <c r="O33" i="3"/>
  <c r="D33" i="3"/>
  <c r="C33" i="3"/>
  <c r="V32" i="3"/>
  <c r="U32" i="3"/>
  <c r="T32" i="3"/>
  <c r="S32" i="3"/>
  <c r="R32" i="3"/>
  <c r="Q32" i="3"/>
  <c r="P32" i="3"/>
  <c r="O32" i="3"/>
  <c r="D32" i="3"/>
  <c r="C32" i="3"/>
  <c r="V31" i="3"/>
  <c r="U31" i="3"/>
  <c r="T31" i="3"/>
  <c r="S31" i="3"/>
  <c r="R31" i="3"/>
  <c r="Q31" i="3"/>
  <c r="P31" i="3"/>
  <c r="O31" i="3"/>
  <c r="D31" i="3"/>
  <c r="C31" i="3"/>
  <c r="V30" i="3"/>
  <c r="U30" i="3"/>
  <c r="T30" i="3"/>
  <c r="S30" i="3"/>
  <c r="R30" i="3"/>
  <c r="Q30" i="3"/>
  <c r="P30" i="3"/>
  <c r="O30" i="3"/>
  <c r="D30" i="3"/>
  <c r="C30" i="3"/>
  <c r="V29" i="3"/>
  <c r="U29" i="3"/>
  <c r="T29" i="3"/>
  <c r="S29" i="3"/>
  <c r="R29" i="3"/>
  <c r="Q29" i="3"/>
  <c r="P29" i="3"/>
  <c r="O29" i="3"/>
  <c r="D29" i="3"/>
  <c r="C29" i="3"/>
  <c r="V28" i="3"/>
  <c r="U28" i="3"/>
  <c r="T28" i="3"/>
  <c r="S28" i="3"/>
  <c r="R28" i="3"/>
  <c r="Q28" i="3"/>
  <c r="P28" i="3"/>
  <c r="O28" i="3"/>
  <c r="D28" i="3"/>
  <c r="C28" i="3"/>
  <c r="V27" i="3"/>
  <c r="U27" i="3"/>
  <c r="T27" i="3"/>
  <c r="S27" i="3"/>
  <c r="R27" i="3"/>
  <c r="Q27" i="3"/>
  <c r="P27" i="3"/>
  <c r="O27" i="3"/>
  <c r="D27" i="3"/>
  <c r="C27" i="3"/>
  <c r="V26" i="3"/>
  <c r="U26" i="3"/>
  <c r="T26" i="3"/>
  <c r="S26" i="3"/>
  <c r="R26" i="3"/>
  <c r="Q26" i="3"/>
  <c r="P26" i="3"/>
  <c r="O26" i="3"/>
  <c r="D26" i="3"/>
  <c r="C26" i="3"/>
  <c r="V25" i="3"/>
  <c r="U25" i="3"/>
  <c r="T25" i="3"/>
  <c r="S25" i="3"/>
  <c r="R25" i="3"/>
  <c r="Q25" i="3"/>
  <c r="P25" i="3"/>
  <c r="O25" i="3"/>
  <c r="D25" i="3"/>
  <c r="C25" i="3"/>
  <c r="V24" i="3"/>
  <c r="U24" i="3"/>
  <c r="T24" i="3"/>
  <c r="S24" i="3"/>
  <c r="R24" i="3"/>
  <c r="Q24" i="3"/>
  <c r="P24" i="3"/>
  <c r="O24" i="3"/>
  <c r="D24" i="3"/>
  <c r="C24" i="3"/>
  <c r="V23" i="3"/>
  <c r="U23" i="3"/>
  <c r="T23" i="3"/>
  <c r="S23" i="3"/>
  <c r="R23" i="3"/>
  <c r="Q23" i="3"/>
  <c r="P23" i="3"/>
  <c r="O23" i="3"/>
  <c r="D23" i="3"/>
  <c r="C23" i="3"/>
  <c r="V22" i="3"/>
  <c r="U22" i="3"/>
  <c r="T22" i="3"/>
  <c r="S22" i="3"/>
  <c r="R22" i="3"/>
  <c r="Q22" i="3"/>
  <c r="P22" i="3"/>
  <c r="O22" i="3"/>
  <c r="D22" i="3"/>
  <c r="C22" i="3"/>
  <c r="V21" i="3"/>
  <c r="U21" i="3"/>
  <c r="T21" i="3"/>
  <c r="S21" i="3"/>
  <c r="R21" i="3"/>
  <c r="Q21" i="3"/>
  <c r="P21" i="3"/>
  <c r="O21" i="3"/>
  <c r="D21" i="3"/>
  <c r="C21" i="3"/>
  <c r="V20" i="3"/>
  <c r="U20" i="3"/>
  <c r="T20" i="3"/>
  <c r="S20" i="3"/>
  <c r="R20" i="3"/>
  <c r="Q20" i="3"/>
  <c r="P20" i="3"/>
  <c r="O20" i="3"/>
  <c r="D20" i="3"/>
  <c r="C20" i="3"/>
  <c r="V19" i="3"/>
  <c r="U19" i="3"/>
  <c r="T19" i="3"/>
  <c r="S19" i="3"/>
  <c r="R19" i="3"/>
  <c r="Q19" i="3"/>
  <c r="P19" i="3"/>
  <c r="O19" i="3"/>
  <c r="D19" i="3"/>
  <c r="C19" i="3"/>
  <c r="V18" i="3"/>
  <c r="U18" i="3"/>
  <c r="T18" i="3"/>
  <c r="S18" i="3"/>
  <c r="R18" i="3"/>
  <c r="Q18" i="3"/>
  <c r="P18" i="3"/>
  <c r="O18" i="3"/>
  <c r="D18" i="3"/>
  <c r="C18" i="3"/>
  <c r="V17" i="3"/>
  <c r="U17" i="3"/>
  <c r="T17" i="3"/>
  <c r="S17" i="3"/>
  <c r="R17" i="3"/>
  <c r="Q17" i="3"/>
  <c r="P17" i="3"/>
  <c r="O17" i="3"/>
  <c r="D17" i="3"/>
  <c r="C17" i="3"/>
  <c r="V16" i="3"/>
  <c r="U16" i="3"/>
  <c r="T16" i="3"/>
  <c r="S16" i="3"/>
  <c r="R16" i="3"/>
  <c r="Q16" i="3"/>
  <c r="P16" i="3"/>
  <c r="O16" i="3"/>
  <c r="D16" i="3"/>
  <c r="C16" i="3"/>
  <c r="V15" i="3"/>
  <c r="U15" i="3"/>
  <c r="T15" i="3"/>
  <c r="S15" i="3"/>
  <c r="R15" i="3"/>
  <c r="Q15" i="3"/>
  <c r="P15" i="3"/>
  <c r="O15" i="3"/>
  <c r="D15" i="3"/>
  <c r="C15" i="3"/>
  <c r="V14" i="3"/>
  <c r="U14" i="3"/>
  <c r="T14" i="3"/>
  <c r="S14" i="3"/>
  <c r="R14" i="3"/>
  <c r="Q14" i="3"/>
  <c r="P14" i="3"/>
  <c r="O14" i="3"/>
  <c r="D14" i="3"/>
  <c r="C14" i="3"/>
  <c r="V13" i="3"/>
  <c r="U13" i="3"/>
  <c r="T13" i="3"/>
  <c r="S13" i="3"/>
  <c r="R13" i="3"/>
  <c r="Q13" i="3"/>
  <c r="P13" i="3"/>
  <c r="O13" i="3"/>
  <c r="D13" i="3"/>
  <c r="C13" i="3"/>
  <c r="V12" i="3"/>
  <c r="U12" i="3"/>
  <c r="T12" i="3"/>
  <c r="S12" i="3"/>
  <c r="R12" i="3"/>
  <c r="Q12" i="3"/>
  <c r="P12" i="3"/>
  <c r="O12" i="3"/>
  <c r="D12" i="3"/>
  <c r="C12" i="3"/>
  <c r="V11" i="3"/>
  <c r="U11" i="3"/>
  <c r="T11" i="3"/>
  <c r="S11" i="3"/>
  <c r="R11" i="3"/>
  <c r="Q11" i="3"/>
  <c r="P11" i="3"/>
  <c r="O11" i="3"/>
  <c r="D11" i="3"/>
  <c r="C11" i="3"/>
  <c r="V10" i="3"/>
  <c r="U10" i="3"/>
  <c r="T10" i="3"/>
  <c r="S10" i="3"/>
  <c r="R10" i="3"/>
  <c r="Q10" i="3"/>
  <c r="P10" i="3"/>
  <c r="O10" i="3"/>
  <c r="D10" i="3"/>
  <c r="C10" i="3"/>
  <c r="V9" i="3"/>
  <c r="U9" i="3"/>
  <c r="T9" i="3"/>
  <c r="S9" i="3"/>
  <c r="R9" i="3"/>
  <c r="Q9" i="3"/>
  <c r="P9" i="3"/>
  <c r="O9" i="3"/>
  <c r="D9" i="3"/>
  <c r="C9" i="3"/>
  <c r="Y8" i="3"/>
  <c r="AF8" i="3" s="1"/>
  <c r="V8" i="3"/>
  <c r="U8" i="3"/>
  <c r="T8" i="3"/>
  <c r="S8" i="3"/>
  <c r="R8" i="3"/>
  <c r="Q8" i="3"/>
  <c r="P8" i="3"/>
  <c r="O8" i="3"/>
  <c r="D8" i="3"/>
  <c r="C8" i="3"/>
  <c r="Z7" i="3"/>
  <c r="AF7" i="3" s="1"/>
  <c r="V7" i="3"/>
  <c r="U7" i="3"/>
  <c r="T7" i="3"/>
  <c r="S7" i="3"/>
  <c r="R7" i="3"/>
  <c r="Q7" i="3"/>
  <c r="P7" i="3"/>
  <c r="O7" i="3"/>
  <c r="D7" i="3"/>
  <c r="C7" i="3"/>
  <c r="AF6" i="3"/>
  <c r="AC6" i="3"/>
  <c r="AA6" i="3"/>
  <c r="Z6" i="3"/>
  <c r="Y6" i="3"/>
  <c r="V6" i="3"/>
  <c r="U6" i="3"/>
  <c r="T6" i="3"/>
  <c r="S6" i="3"/>
  <c r="R6" i="3"/>
  <c r="Q6" i="3"/>
  <c r="P6" i="3"/>
  <c r="O6" i="3"/>
  <c r="D6" i="3"/>
  <c r="C6" i="3"/>
  <c r="AF5" i="3"/>
  <c r="AC5" i="3"/>
  <c r="AA5" i="3"/>
  <c r="V5" i="3"/>
  <c r="U5" i="3"/>
  <c r="T5" i="3"/>
  <c r="S5" i="3"/>
  <c r="S81" i="3" s="1"/>
  <c r="R5" i="3"/>
  <c r="R81" i="3" s="1"/>
  <c r="Q5" i="3"/>
  <c r="P5" i="3"/>
  <c r="O5" i="3"/>
  <c r="D5" i="3"/>
  <c r="C5" i="3"/>
  <c r="D116" i="5" l="1"/>
  <c r="D117" i="5" s="1"/>
  <c r="D118" i="5" s="1"/>
  <c r="D119" i="5" s="1"/>
  <c r="D120" i="5" s="1"/>
  <c r="D121" i="5" s="1"/>
  <c r="D122" i="5" s="1"/>
  <c r="D123" i="5" s="1"/>
  <c r="D124" i="5" s="1"/>
  <c r="D125" i="5" s="1"/>
  <c r="D126" i="5" s="1"/>
  <c r="D127" i="5" s="1"/>
  <c r="D128" i="5" s="1"/>
  <c r="C206" i="5" s="1"/>
  <c r="S80" i="3"/>
  <c r="R79" i="3"/>
  <c r="R82" i="3"/>
  <c r="M186" i="5"/>
  <c r="S82" i="3"/>
  <c r="D6" i="5"/>
  <c r="AA7" i="3"/>
  <c r="AC7" i="3" s="1"/>
  <c r="AC8" i="3" s="1"/>
  <c r="AD8" i="3"/>
  <c r="D22" i="4"/>
  <c r="D16" i="5"/>
  <c r="D7" i="5" l="1"/>
  <c r="AA8" i="3"/>
  <c r="D17" i="5"/>
  <c r="D23" i="4"/>
  <c r="I23" i="4"/>
  <c r="M20" i="4" l="1"/>
  <c r="J14" i="4"/>
  <c r="K13" i="4"/>
  <c r="K12" i="4"/>
  <c r="M11" i="4"/>
  <c r="M10" i="4"/>
  <c r="K14" i="4"/>
  <c r="M12" i="4"/>
  <c r="K20" i="4"/>
  <c r="M19" i="4"/>
  <c r="J13" i="4"/>
  <c r="J12" i="4"/>
  <c r="K11" i="4"/>
  <c r="K10" i="4"/>
  <c r="M9" i="4"/>
  <c r="J5" i="4"/>
  <c r="J20" i="4"/>
  <c r="K19" i="4"/>
  <c r="M18" i="4"/>
  <c r="J11" i="4"/>
  <c r="J10" i="4"/>
  <c r="K9" i="4"/>
  <c r="M8" i="4"/>
  <c r="J19" i="4"/>
  <c r="K18" i="4"/>
  <c r="M17" i="4"/>
  <c r="J9" i="4"/>
  <c r="K8" i="4"/>
  <c r="M7" i="4"/>
  <c r="J18" i="4"/>
  <c r="K17" i="4"/>
  <c r="M16" i="4"/>
  <c r="J8" i="4"/>
  <c r="K7" i="4"/>
  <c r="M6" i="4"/>
  <c r="J15" i="4"/>
  <c r="J17" i="4"/>
  <c r="K16" i="4"/>
  <c r="M15" i="4"/>
  <c r="J7" i="4"/>
  <c r="K6" i="4"/>
  <c r="M5" i="4"/>
  <c r="M13" i="4"/>
  <c r="J16" i="4"/>
  <c r="K15" i="4"/>
  <c r="M14" i="4"/>
  <c r="J6" i="4"/>
  <c r="K5" i="4"/>
  <c r="J21" i="4"/>
  <c r="J22" i="4"/>
  <c r="D18" i="5"/>
  <c r="D8" i="5"/>
  <c r="D19" i="5" l="1"/>
  <c r="D9" i="5"/>
  <c r="D10" i="5" l="1"/>
  <c r="D20" i="5"/>
  <c r="C193" i="5" l="1"/>
  <c r="C204" i="5"/>
  <c r="D21" i="5"/>
  <c r="C197" i="5"/>
  <c r="C198" i="5"/>
  <c r="C191" i="5"/>
  <c r="C194" i="5"/>
  <c r="C190" i="5"/>
  <c r="C189" i="5"/>
  <c r="C188" i="5"/>
  <c r="C192" i="5"/>
  <c r="C196" i="5"/>
  <c r="C200" i="5"/>
  <c r="C205" i="5" l="1"/>
  <c r="C199" i="5"/>
  <c r="C187" i="5"/>
  <c r="C207" i="5" s="1"/>
  <c r="C202" i="5"/>
  <c r="C201" i="5"/>
  <c r="C203" i="5"/>
  <c r="C195" i="5"/>
  <c r="G140" i="2" l="1"/>
  <c r="G139" i="2"/>
  <c r="BY121" i="2"/>
  <c r="BQ121" i="2"/>
  <c r="BI121" i="2"/>
  <c r="BA121" i="2"/>
  <c r="AS121" i="2"/>
  <c r="AK121" i="2"/>
  <c r="AG121" i="2"/>
  <c r="AF121" i="2"/>
  <c r="AD121" i="2"/>
  <c r="AC121" i="2"/>
  <c r="AB121" i="2"/>
  <c r="U121" i="2"/>
  <c r="M121" i="2"/>
  <c r="E121" i="2"/>
  <c r="CC120" i="2"/>
  <c r="CC121" i="2" s="1"/>
  <c r="CB120" i="2"/>
  <c r="CB121" i="2" s="1"/>
  <c r="CA120" i="2"/>
  <c r="CA121" i="2" s="1"/>
  <c r="BZ120" i="2"/>
  <c r="BZ121" i="2" s="1"/>
  <c r="BY120" i="2"/>
  <c r="BX120" i="2"/>
  <c r="BX121" i="2" s="1"/>
  <c r="BW120" i="2"/>
  <c r="BW121" i="2" s="1"/>
  <c r="BV120" i="2"/>
  <c r="BV121" i="2" s="1"/>
  <c r="BU120" i="2"/>
  <c r="BU121" i="2" s="1"/>
  <c r="BT120" i="2"/>
  <c r="BT121" i="2" s="1"/>
  <c r="BS120" i="2"/>
  <c r="BS121" i="2" s="1"/>
  <c r="BR120" i="2"/>
  <c r="BR121" i="2" s="1"/>
  <c r="BQ120" i="2"/>
  <c r="BP120" i="2"/>
  <c r="BP121" i="2" s="1"/>
  <c r="BO120" i="2"/>
  <c r="BO121" i="2" s="1"/>
  <c r="BN120" i="2"/>
  <c r="BN121" i="2" s="1"/>
  <c r="BM120" i="2"/>
  <c r="BM121" i="2" s="1"/>
  <c r="BL120" i="2"/>
  <c r="BL121" i="2" s="1"/>
  <c r="BK120" i="2"/>
  <c r="BK121" i="2" s="1"/>
  <c r="BJ120" i="2"/>
  <c r="BJ121" i="2" s="1"/>
  <c r="BI120" i="2"/>
  <c r="BH120" i="2"/>
  <c r="BH121" i="2" s="1"/>
  <c r="BG120" i="2"/>
  <c r="BG121" i="2" s="1"/>
  <c r="BF120" i="2"/>
  <c r="BF121" i="2" s="1"/>
  <c r="BE120" i="2"/>
  <c r="BE121" i="2" s="1"/>
  <c r="BD120" i="2"/>
  <c r="BD121" i="2" s="1"/>
  <c r="BC120" i="2"/>
  <c r="BC121" i="2" s="1"/>
  <c r="BB120" i="2"/>
  <c r="BB121" i="2" s="1"/>
  <c r="BA120" i="2"/>
  <c r="AZ120" i="2"/>
  <c r="AZ121" i="2" s="1"/>
  <c r="AY120" i="2"/>
  <c r="AY121" i="2" s="1"/>
  <c r="AX120" i="2"/>
  <c r="AX121" i="2" s="1"/>
  <c r="AW120" i="2"/>
  <c r="AW121" i="2" s="1"/>
  <c r="AV120" i="2"/>
  <c r="AV121" i="2" s="1"/>
  <c r="AU120" i="2"/>
  <c r="AU121" i="2" s="1"/>
  <c r="AT120" i="2"/>
  <c r="AT121" i="2" s="1"/>
  <c r="AS120" i="2"/>
  <c r="AR120" i="2"/>
  <c r="AR121" i="2" s="1"/>
  <c r="AQ120" i="2"/>
  <c r="AQ121" i="2" s="1"/>
  <c r="AP120" i="2"/>
  <c r="AP121" i="2" s="1"/>
  <c r="AO120" i="2"/>
  <c r="AO121" i="2" s="1"/>
  <c r="AN120" i="2"/>
  <c r="AN121" i="2" s="1"/>
  <c r="AM120" i="2"/>
  <c r="AM121" i="2" s="1"/>
  <c r="AL120" i="2"/>
  <c r="AL121" i="2" s="1"/>
  <c r="AK120" i="2"/>
  <c r="AJ120" i="2"/>
  <c r="AJ121" i="2" s="1"/>
  <c r="AI120" i="2"/>
  <c r="AI121" i="2" s="1"/>
  <c r="AH120" i="2"/>
  <c r="AH121" i="2" s="1"/>
  <c r="AE120" i="2"/>
  <c r="AE121" i="2" s="1"/>
  <c r="AA120" i="2"/>
  <c r="AA121" i="2" s="1"/>
  <c r="Z120" i="2"/>
  <c r="Z121" i="2" s="1"/>
  <c r="Y120" i="2"/>
  <c r="Y121" i="2" s="1"/>
  <c r="X120" i="2"/>
  <c r="X121" i="2" s="1"/>
  <c r="W120" i="2"/>
  <c r="W121" i="2" s="1"/>
  <c r="V120" i="2"/>
  <c r="V121" i="2" s="1"/>
  <c r="U120" i="2"/>
  <c r="T120" i="2"/>
  <c r="T121" i="2" s="1"/>
  <c r="S120" i="2"/>
  <c r="S121" i="2" s="1"/>
  <c r="R120" i="2"/>
  <c r="R121" i="2" s="1"/>
  <c r="Q120" i="2"/>
  <c r="Q121" i="2" s="1"/>
  <c r="P120" i="2"/>
  <c r="P121" i="2" s="1"/>
  <c r="O120" i="2"/>
  <c r="O121" i="2" s="1"/>
  <c r="N120" i="2"/>
  <c r="N121" i="2" s="1"/>
  <c r="M120" i="2"/>
  <c r="L120" i="2"/>
  <c r="L121" i="2" s="1"/>
  <c r="K120" i="2"/>
  <c r="K121" i="2" s="1"/>
  <c r="J120" i="2"/>
  <c r="J121" i="2" s="1"/>
  <c r="I120" i="2"/>
  <c r="I121" i="2" s="1"/>
  <c r="H120" i="2"/>
  <c r="H121" i="2" s="1"/>
  <c r="G120" i="2"/>
  <c r="G121" i="2" s="1"/>
  <c r="F120" i="2"/>
  <c r="F121" i="2" s="1"/>
  <c r="E120" i="2"/>
  <c r="CD120" i="2" s="1"/>
  <c r="CD121" i="2" s="1"/>
  <c r="BX117" i="2"/>
  <c r="AZ117" i="2"/>
  <c r="AR117" i="2"/>
  <c r="O117" i="2"/>
  <c r="G117" i="2"/>
  <c r="BX116" i="2"/>
  <c r="BP116" i="2"/>
  <c r="BI116" i="2"/>
  <c r="BH116" i="2"/>
  <c r="BA116" i="2"/>
  <c r="AZ116" i="2"/>
  <c r="AR116" i="2"/>
  <c r="AJ116" i="2"/>
  <c r="X116" i="2"/>
  <c r="W116" i="2"/>
  <c r="P116" i="2"/>
  <c r="O116" i="2"/>
  <c r="G116" i="2"/>
  <c r="BZ115" i="2"/>
  <c r="BY115" i="2"/>
  <c r="BR115" i="2"/>
  <c r="BQ115" i="2"/>
  <c r="BJ115" i="2"/>
  <c r="BI115" i="2"/>
  <c r="BB115" i="2"/>
  <c r="BA115" i="2"/>
  <c r="AT115" i="2"/>
  <c r="AS115" i="2"/>
  <c r="AL115" i="2"/>
  <c r="AK115" i="2"/>
  <c r="Y115" i="2"/>
  <c r="X115" i="2"/>
  <c r="Q115" i="2"/>
  <c r="P115" i="2"/>
  <c r="I115" i="2"/>
  <c r="H115" i="2"/>
  <c r="CE114" i="2"/>
  <c r="CC114" i="2"/>
  <c r="CB114" i="2"/>
  <c r="CA114" i="2"/>
  <c r="BZ114" i="2"/>
  <c r="BY114" i="2"/>
  <c r="BX114" i="2"/>
  <c r="BW114" i="2"/>
  <c r="BV114" i="2"/>
  <c r="BU114" i="2"/>
  <c r="BT114" i="2"/>
  <c r="BS114" i="2"/>
  <c r="BR114" i="2"/>
  <c r="BQ114" i="2"/>
  <c r="BP114" i="2"/>
  <c r="BO114" i="2"/>
  <c r="BN114" i="2"/>
  <c r="BM114" i="2"/>
  <c r="BL114" i="2"/>
  <c r="BK114" i="2"/>
  <c r="BJ114" i="2"/>
  <c r="BI114" i="2"/>
  <c r="BH114" i="2"/>
  <c r="BG114" i="2"/>
  <c r="BF114" i="2"/>
  <c r="BE114" i="2"/>
  <c r="BD114" i="2"/>
  <c r="BC114" i="2"/>
  <c r="BB114" i="2"/>
  <c r="BA114" i="2"/>
  <c r="AZ114" i="2"/>
  <c r="AY114" i="2"/>
  <c r="AX114" i="2"/>
  <c r="AW114" i="2"/>
  <c r="AV114" i="2"/>
  <c r="AU114" i="2"/>
  <c r="AT114" i="2"/>
  <c r="AS114" i="2"/>
  <c r="AR114" i="2"/>
  <c r="AQ114" i="2"/>
  <c r="AP114" i="2"/>
  <c r="AO114" i="2"/>
  <c r="AN114" i="2"/>
  <c r="AM114" i="2"/>
  <c r="AL114" i="2"/>
  <c r="AK114" i="2"/>
  <c r="AJ114" i="2"/>
  <c r="AI114" i="2"/>
  <c r="AH114" i="2"/>
  <c r="AE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CD114" i="2" s="1"/>
  <c r="CE113" i="2"/>
  <c r="CC113" i="2"/>
  <c r="CB113" i="2"/>
  <c r="CA113" i="2"/>
  <c r="BZ113" i="2"/>
  <c r="BY113" i="2"/>
  <c r="BX113" i="2"/>
  <c r="BW113" i="2"/>
  <c r="BV113" i="2"/>
  <c r="BU113" i="2"/>
  <c r="BT113" i="2"/>
  <c r="BS113" i="2"/>
  <c r="BR113" i="2"/>
  <c r="BQ113" i="2"/>
  <c r="BP113" i="2"/>
  <c r="BO113" i="2"/>
  <c r="BN113" i="2"/>
  <c r="BM113" i="2"/>
  <c r="BL113" i="2"/>
  <c r="BK113" i="2"/>
  <c r="BJ113" i="2"/>
  <c r="BI113" i="2"/>
  <c r="BH113" i="2"/>
  <c r="BG113" i="2"/>
  <c r="BF113" i="2"/>
  <c r="BE113" i="2"/>
  <c r="BD113" i="2"/>
  <c r="BC113" i="2"/>
  <c r="BB113" i="2"/>
  <c r="BA113" i="2"/>
  <c r="AZ113" i="2"/>
  <c r="AY113" i="2"/>
  <c r="AX113" i="2"/>
  <c r="AW113" i="2"/>
  <c r="AV113" i="2"/>
  <c r="AU113" i="2"/>
  <c r="AT113" i="2"/>
  <c r="AS113" i="2"/>
  <c r="AR113" i="2"/>
  <c r="AQ113" i="2"/>
  <c r="AP113" i="2"/>
  <c r="AO113" i="2"/>
  <c r="AN113" i="2"/>
  <c r="AM113" i="2"/>
  <c r="AL113" i="2"/>
  <c r="AK113" i="2"/>
  <c r="AJ113" i="2"/>
  <c r="AI113" i="2"/>
  <c r="AH113" i="2"/>
  <c r="AE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CD113" i="2" s="1"/>
  <c r="CE112" i="2"/>
  <c r="CC112" i="2"/>
  <c r="CB112" i="2"/>
  <c r="CA112" i="2"/>
  <c r="BZ112" i="2"/>
  <c r="BY112" i="2"/>
  <c r="BX112" i="2"/>
  <c r="BW112" i="2"/>
  <c r="BV112" i="2"/>
  <c r="BU112" i="2"/>
  <c r="BT112" i="2"/>
  <c r="BS112" i="2"/>
  <c r="BR112" i="2"/>
  <c r="BQ112" i="2"/>
  <c r="BP112" i="2"/>
  <c r="BO112" i="2"/>
  <c r="BN112" i="2"/>
  <c r="BM112" i="2"/>
  <c r="BL112" i="2"/>
  <c r="BK112" i="2"/>
  <c r="BJ112" i="2"/>
  <c r="BI112" i="2"/>
  <c r="BH112" i="2"/>
  <c r="BG112" i="2"/>
  <c r="BF112" i="2"/>
  <c r="BE112" i="2"/>
  <c r="BD112" i="2"/>
  <c r="BC112" i="2"/>
  <c r="BB112" i="2"/>
  <c r="BA112" i="2"/>
  <c r="AZ112" i="2"/>
  <c r="AY112" i="2"/>
  <c r="AX112" i="2"/>
  <c r="AW112" i="2"/>
  <c r="AV112" i="2"/>
  <c r="AU112" i="2"/>
  <c r="AT112" i="2"/>
  <c r="AS112" i="2"/>
  <c r="AR112" i="2"/>
  <c r="AQ112" i="2"/>
  <c r="AP112" i="2"/>
  <c r="AO112" i="2"/>
  <c r="AN112" i="2"/>
  <c r="AM112" i="2"/>
  <c r="AL112" i="2"/>
  <c r="AK112" i="2"/>
  <c r="AJ112" i="2"/>
  <c r="AI112" i="2"/>
  <c r="AH112" i="2"/>
  <c r="AE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CE111" i="2"/>
  <c r="CC111" i="2"/>
  <c r="CB111" i="2"/>
  <c r="CA111" i="2"/>
  <c r="BZ111" i="2"/>
  <c r="BY111" i="2"/>
  <c r="BX111" i="2"/>
  <c r="BW111" i="2"/>
  <c r="BV111" i="2"/>
  <c r="BU111" i="2"/>
  <c r="BT111" i="2"/>
  <c r="BS111" i="2"/>
  <c r="BR111" i="2"/>
  <c r="BQ111" i="2"/>
  <c r="BP111" i="2"/>
  <c r="BO111" i="2"/>
  <c r="BN111" i="2"/>
  <c r="BM111" i="2"/>
  <c r="BL111" i="2"/>
  <c r="BK111" i="2"/>
  <c r="BJ111" i="2"/>
  <c r="BI111" i="2"/>
  <c r="BH111" i="2"/>
  <c r="BG111" i="2"/>
  <c r="BF111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AE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CE110" i="2"/>
  <c r="CC110" i="2"/>
  <c r="CB110" i="2"/>
  <c r="CA110" i="2"/>
  <c r="BZ110" i="2"/>
  <c r="BY110" i="2"/>
  <c r="BX110" i="2"/>
  <c r="BW110" i="2"/>
  <c r="BV110" i="2"/>
  <c r="BU110" i="2"/>
  <c r="BT110" i="2"/>
  <c r="BS110" i="2"/>
  <c r="BR110" i="2"/>
  <c r="BQ110" i="2"/>
  <c r="BP110" i="2"/>
  <c r="BO110" i="2"/>
  <c r="BN110" i="2"/>
  <c r="BM110" i="2"/>
  <c r="BL110" i="2"/>
  <c r="BK110" i="2"/>
  <c r="BJ110" i="2"/>
  <c r="BI110" i="2"/>
  <c r="BH110" i="2"/>
  <c r="BG110" i="2"/>
  <c r="BF110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E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CE109" i="2"/>
  <c r="CC109" i="2"/>
  <c r="CB109" i="2"/>
  <c r="CA109" i="2"/>
  <c r="BZ109" i="2"/>
  <c r="BY109" i="2"/>
  <c r="BX109" i="2"/>
  <c r="BW109" i="2"/>
  <c r="BV109" i="2"/>
  <c r="BU109" i="2"/>
  <c r="BT109" i="2"/>
  <c r="BS109" i="2"/>
  <c r="BR109" i="2"/>
  <c r="BQ109" i="2"/>
  <c r="BP109" i="2"/>
  <c r="BO109" i="2"/>
  <c r="BN109" i="2"/>
  <c r="BM109" i="2"/>
  <c r="BL109" i="2"/>
  <c r="BK109" i="2"/>
  <c r="BJ109" i="2"/>
  <c r="BI109" i="2"/>
  <c r="BH109" i="2"/>
  <c r="BG109" i="2"/>
  <c r="BF109" i="2"/>
  <c r="BE109" i="2"/>
  <c r="BD109" i="2"/>
  <c r="BC109" i="2"/>
  <c r="BB109" i="2"/>
  <c r="BA109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AE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CE108" i="2"/>
  <c r="CC108" i="2"/>
  <c r="CC117" i="2" s="1"/>
  <c r="CB108" i="2"/>
  <c r="CB117" i="2" s="1"/>
  <c r="CA108" i="2"/>
  <c r="CA117" i="2" s="1"/>
  <c r="BZ108" i="2"/>
  <c r="BY108" i="2"/>
  <c r="BY117" i="2" s="1"/>
  <c r="BX108" i="2"/>
  <c r="BW108" i="2"/>
  <c r="BW117" i="2" s="1"/>
  <c r="BV108" i="2"/>
  <c r="BV117" i="2" s="1"/>
  <c r="BU108" i="2"/>
  <c r="BU117" i="2" s="1"/>
  <c r="BT108" i="2"/>
  <c r="BT117" i="2" s="1"/>
  <c r="BS108" i="2"/>
  <c r="BS117" i="2" s="1"/>
  <c r="BR108" i="2"/>
  <c r="BQ108" i="2"/>
  <c r="BQ117" i="2" s="1"/>
  <c r="BP108" i="2"/>
  <c r="BP117" i="2" s="1"/>
  <c r="BO108" i="2"/>
  <c r="BO117" i="2" s="1"/>
  <c r="BN108" i="2"/>
  <c r="BN117" i="2" s="1"/>
  <c r="BM108" i="2"/>
  <c r="BM117" i="2" s="1"/>
  <c r="BL108" i="2"/>
  <c r="BL117" i="2" s="1"/>
  <c r="BK108" i="2"/>
  <c r="BK117" i="2" s="1"/>
  <c r="BJ108" i="2"/>
  <c r="BI108" i="2"/>
  <c r="BI117" i="2" s="1"/>
  <c r="BH108" i="2"/>
  <c r="BH117" i="2" s="1"/>
  <c r="BG108" i="2"/>
  <c r="BG117" i="2" s="1"/>
  <c r="BF108" i="2"/>
  <c r="BF117" i="2" s="1"/>
  <c r="BE108" i="2"/>
  <c r="BE117" i="2" s="1"/>
  <c r="BD108" i="2"/>
  <c r="BD117" i="2" s="1"/>
  <c r="BC108" i="2"/>
  <c r="BC117" i="2" s="1"/>
  <c r="BB108" i="2"/>
  <c r="BA108" i="2"/>
  <c r="BA117" i="2" s="1"/>
  <c r="AZ108" i="2"/>
  <c r="AY108" i="2"/>
  <c r="AY117" i="2" s="1"/>
  <c r="AX108" i="2"/>
  <c r="AX117" i="2" s="1"/>
  <c r="AW108" i="2"/>
  <c r="AW117" i="2" s="1"/>
  <c r="AV108" i="2"/>
  <c r="AV117" i="2" s="1"/>
  <c r="AU108" i="2"/>
  <c r="AU117" i="2" s="1"/>
  <c r="AT108" i="2"/>
  <c r="AS108" i="2"/>
  <c r="AS117" i="2" s="1"/>
  <c r="AR108" i="2"/>
  <c r="AQ108" i="2"/>
  <c r="AQ117" i="2" s="1"/>
  <c r="AP108" i="2"/>
  <c r="AP117" i="2" s="1"/>
  <c r="AO108" i="2"/>
  <c r="AO117" i="2" s="1"/>
  <c r="AN108" i="2"/>
  <c r="AN117" i="2" s="1"/>
  <c r="AM108" i="2"/>
  <c r="AM117" i="2" s="1"/>
  <c r="AL108" i="2"/>
  <c r="AK108" i="2"/>
  <c r="AK117" i="2" s="1"/>
  <c r="AJ108" i="2"/>
  <c r="AJ117" i="2" s="1"/>
  <c r="AI108" i="2"/>
  <c r="AI117" i="2" s="1"/>
  <c r="AH108" i="2"/>
  <c r="AH117" i="2" s="1"/>
  <c r="AE108" i="2"/>
  <c r="AE117" i="2" s="1"/>
  <c r="AA108" i="2"/>
  <c r="AA117" i="2" s="1"/>
  <c r="Z108" i="2"/>
  <c r="Z117" i="2" s="1"/>
  <c r="Y108" i="2"/>
  <c r="X108" i="2"/>
  <c r="X117" i="2" s="1"/>
  <c r="W108" i="2"/>
  <c r="W117" i="2" s="1"/>
  <c r="V108" i="2"/>
  <c r="V117" i="2" s="1"/>
  <c r="U108" i="2"/>
  <c r="U117" i="2" s="1"/>
  <c r="T108" i="2"/>
  <c r="T117" i="2" s="1"/>
  <c r="S108" i="2"/>
  <c r="S117" i="2" s="1"/>
  <c r="R108" i="2"/>
  <c r="R117" i="2" s="1"/>
  <c r="Q108" i="2"/>
  <c r="P108" i="2"/>
  <c r="P117" i="2" s="1"/>
  <c r="O108" i="2"/>
  <c r="N108" i="2"/>
  <c r="N117" i="2" s="1"/>
  <c r="M108" i="2"/>
  <c r="M117" i="2" s="1"/>
  <c r="L108" i="2"/>
  <c r="L117" i="2" s="1"/>
  <c r="K108" i="2"/>
  <c r="K117" i="2" s="1"/>
  <c r="J108" i="2"/>
  <c r="J117" i="2" s="1"/>
  <c r="I108" i="2"/>
  <c r="H108" i="2"/>
  <c r="H117" i="2" s="1"/>
  <c r="G108" i="2"/>
  <c r="F108" i="2"/>
  <c r="F117" i="2" s="1"/>
  <c r="E108" i="2"/>
  <c r="E117" i="2" s="1"/>
  <c r="CE107" i="2"/>
  <c r="CC107" i="2"/>
  <c r="CC116" i="2" s="1"/>
  <c r="CB107" i="2"/>
  <c r="CB116" i="2" s="1"/>
  <c r="CA107" i="2"/>
  <c r="BZ107" i="2"/>
  <c r="BZ116" i="2" s="1"/>
  <c r="BY107" i="2"/>
  <c r="BY116" i="2" s="1"/>
  <c r="BX107" i="2"/>
  <c r="BW107" i="2"/>
  <c r="BW116" i="2" s="1"/>
  <c r="BV107" i="2"/>
  <c r="BU107" i="2"/>
  <c r="BU116" i="2" s="1"/>
  <c r="BT107" i="2"/>
  <c r="BT116" i="2" s="1"/>
  <c r="BS107" i="2"/>
  <c r="BR107" i="2"/>
  <c r="BR116" i="2" s="1"/>
  <c r="BQ107" i="2"/>
  <c r="BQ116" i="2" s="1"/>
  <c r="BP107" i="2"/>
  <c r="BO107" i="2"/>
  <c r="BO116" i="2" s="1"/>
  <c r="BN107" i="2"/>
  <c r="BM107" i="2"/>
  <c r="BM116" i="2" s="1"/>
  <c r="BL107" i="2"/>
  <c r="BL116" i="2" s="1"/>
  <c r="BK107" i="2"/>
  <c r="BJ107" i="2"/>
  <c r="BJ116" i="2" s="1"/>
  <c r="BI107" i="2"/>
  <c r="BH107" i="2"/>
  <c r="BG107" i="2"/>
  <c r="BG116" i="2" s="1"/>
  <c r="BF107" i="2"/>
  <c r="BE107" i="2"/>
  <c r="BE116" i="2" s="1"/>
  <c r="BD107" i="2"/>
  <c r="BD116" i="2" s="1"/>
  <c r="BC107" i="2"/>
  <c r="BB107" i="2"/>
  <c r="BB116" i="2" s="1"/>
  <c r="BA107" i="2"/>
  <c r="AZ107" i="2"/>
  <c r="AY107" i="2"/>
  <c r="AY116" i="2" s="1"/>
  <c r="AX107" i="2"/>
  <c r="AW107" i="2"/>
  <c r="AW116" i="2" s="1"/>
  <c r="AV107" i="2"/>
  <c r="AV116" i="2" s="1"/>
  <c r="AU107" i="2"/>
  <c r="AT107" i="2"/>
  <c r="AT116" i="2" s="1"/>
  <c r="AS107" i="2"/>
  <c r="AS116" i="2" s="1"/>
  <c r="AR107" i="2"/>
  <c r="AQ107" i="2"/>
  <c r="AQ116" i="2" s="1"/>
  <c r="AP107" i="2"/>
  <c r="AO107" i="2"/>
  <c r="AO116" i="2" s="1"/>
  <c r="AN107" i="2"/>
  <c r="AN116" i="2" s="1"/>
  <c r="AM107" i="2"/>
  <c r="AL107" i="2"/>
  <c r="AL116" i="2" s="1"/>
  <c r="AK107" i="2"/>
  <c r="AK116" i="2" s="1"/>
  <c r="AJ107" i="2"/>
  <c r="AI107" i="2"/>
  <c r="AI116" i="2" s="1"/>
  <c r="AH107" i="2"/>
  <c r="AE107" i="2"/>
  <c r="AE116" i="2" s="1"/>
  <c r="AA107" i="2"/>
  <c r="AA116" i="2" s="1"/>
  <c r="Z107" i="2"/>
  <c r="Y107" i="2"/>
  <c r="Y116" i="2" s="1"/>
  <c r="X107" i="2"/>
  <c r="W107" i="2"/>
  <c r="V107" i="2"/>
  <c r="V116" i="2" s="1"/>
  <c r="U107" i="2"/>
  <c r="T107" i="2"/>
  <c r="T116" i="2" s="1"/>
  <c r="S107" i="2"/>
  <c r="S116" i="2" s="1"/>
  <c r="R107" i="2"/>
  <c r="Q107" i="2"/>
  <c r="Q116" i="2" s="1"/>
  <c r="P107" i="2"/>
  <c r="O107" i="2"/>
  <c r="N107" i="2"/>
  <c r="N116" i="2" s="1"/>
  <c r="M107" i="2"/>
  <c r="L107" i="2"/>
  <c r="L116" i="2" s="1"/>
  <c r="K107" i="2"/>
  <c r="K116" i="2" s="1"/>
  <c r="J107" i="2"/>
  <c r="I107" i="2"/>
  <c r="I116" i="2" s="1"/>
  <c r="H107" i="2"/>
  <c r="H116" i="2" s="1"/>
  <c r="G107" i="2"/>
  <c r="F107" i="2"/>
  <c r="F116" i="2" s="1"/>
  <c r="E107" i="2"/>
  <c r="CE106" i="2"/>
  <c r="CC106" i="2"/>
  <c r="CB106" i="2"/>
  <c r="CB115" i="2" s="1"/>
  <c r="CA106" i="2"/>
  <c r="CA115" i="2" s="1"/>
  <c r="BZ106" i="2"/>
  <c r="BY106" i="2"/>
  <c r="BX106" i="2"/>
  <c r="BX115" i="2" s="1"/>
  <c r="BW106" i="2"/>
  <c r="BV106" i="2"/>
  <c r="BV115" i="2" s="1"/>
  <c r="BU106" i="2"/>
  <c r="BT106" i="2"/>
  <c r="BT115" i="2" s="1"/>
  <c r="BS106" i="2"/>
  <c r="BS115" i="2" s="1"/>
  <c r="BR106" i="2"/>
  <c r="BQ106" i="2"/>
  <c r="BP106" i="2"/>
  <c r="BP115" i="2" s="1"/>
  <c r="BO106" i="2"/>
  <c r="BN106" i="2"/>
  <c r="BN115" i="2" s="1"/>
  <c r="BM106" i="2"/>
  <c r="BL106" i="2"/>
  <c r="BL115" i="2" s="1"/>
  <c r="BK106" i="2"/>
  <c r="BK115" i="2" s="1"/>
  <c r="BJ106" i="2"/>
  <c r="BI106" i="2"/>
  <c r="BH106" i="2"/>
  <c r="BH115" i="2" s="1"/>
  <c r="BG106" i="2"/>
  <c r="BF106" i="2"/>
  <c r="BF115" i="2" s="1"/>
  <c r="BE106" i="2"/>
  <c r="BD106" i="2"/>
  <c r="BD115" i="2" s="1"/>
  <c r="BC106" i="2"/>
  <c r="BC115" i="2" s="1"/>
  <c r="BB106" i="2"/>
  <c r="BA106" i="2"/>
  <c r="AZ106" i="2"/>
  <c r="AZ115" i="2" s="1"/>
  <c r="AY106" i="2"/>
  <c r="AX106" i="2"/>
  <c r="AX115" i="2" s="1"/>
  <c r="AW106" i="2"/>
  <c r="AV106" i="2"/>
  <c r="AV115" i="2" s="1"/>
  <c r="AU106" i="2"/>
  <c r="AU115" i="2" s="1"/>
  <c r="AT106" i="2"/>
  <c r="AS106" i="2"/>
  <c r="AR106" i="2"/>
  <c r="AR115" i="2" s="1"/>
  <c r="AQ106" i="2"/>
  <c r="AP106" i="2"/>
  <c r="AP115" i="2" s="1"/>
  <c r="AO106" i="2"/>
  <c r="AN106" i="2"/>
  <c r="AN115" i="2" s="1"/>
  <c r="AM106" i="2"/>
  <c r="AM115" i="2" s="1"/>
  <c r="AL106" i="2"/>
  <c r="AK106" i="2"/>
  <c r="AJ106" i="2"/>
  <c r="AJ115" i="2" s="1"/>
  <c r="AI106" i="2"/>
  <c r="AH106" i="2"/>
  <c r="AH115" i="2" s="1"/>
  <c r="AE106" i="2"/>
  <c r="AA106" i="2"/>
  <c r="AA115" i="2" s="1"/>
  <c r="Z106" i="2"/>
  <c r="Z115" i="2" s="1"/>
  <c r="Y106" i="2"/>
  <c r="X106" i="2"/>
  <c r="W106" i="2"/>
  <c r="W115" i="2" s="1"/>
  <c r="V106" i="2"/>
  <c r="U106" i="2"/>
  <c r="U115" i="2" s="1"/>
  <c r="T106" i="2"/>
  <c r="S106" i="2"/>
  <c r="S115" i="2" s="1"/>
  <c r="R106" i="2"/>
  <c r="R115" i="2" s="1"/>
  <c r="Q106" i="2"/>
  <c r="P106" i="2"/>
  <c r="O106" i="2"/>
  <c r="O115" i="2" s="1"/>
  <c r="N106" i="2"/>
  <c r="M106" i="2"/>
  <c r="M115" i="2" s="1"/>
  <c r="L106" i="2"/>
  <c r="K106" i="2"/>
  <c r="K115" i="2" s="1"/>
  <c r="J106" i="2"/>
  <c r="J115" i="2" s="1"/>
  <c r="I106" i="2"/>
  <c r="H106" i="2"/>
  <c r="G106" i="2"/>
  <c r="G115" i="2" s="1"/>
  <c r="F106" i="2"/>
  <c r="E106" i="2"/>
  <c r="E115" i="2" s="1"/>
  <c r="B102" i="2"/>
  <c r="N100" i="2"/>
  <c r="Y80" i="2"/>
  <c r="Y79" i="2"/>
  <c r="X79" i="2"/>
  <c r="S79" i="2"/>
  <c r="S80" i="2" s="1"/>
  <c r="N79" i="2"/>
  <c r="AG78" i="2"/>
  <c r="AE78" i="2"/>
  <c r="AH78" i="2" s="1"/>
  <c r="AC78" i="2"/>
  <c r="AF78" i="2" s="1"/>
  <c r="AA78" i="2"/>
  <c r="Z78" i="2"/>
  <c r="V78" i="2"/>
  <c r="P78" i="2"/>
  <c r="O78" i="2"/>
  <c r="M78" i="2"/>
  <c r="L78" i="2"/>
  <c r="K78" i="2"/>
  <c r="J78" i="2"/>
  <c r="U78" i="2" s="1"/>
  <c r="I78" i="2"/>
  <c r="H78" i="2"/>
  <c r="G78" i="2"/>
  <c r="F78" i="2"/>
  <c r="AB78" i="2" s="1"/>
  <c r="E78" i="2"/>
  <c r="D78" i="2"/>
  <c r="B78" i="2"/>
  <c r="AG77" i="2"/>
  <c r="AE77" i="2"/>
  <c r="AH77" i="2" s="1"/>
  <c r="AC77" i="2"/>
  <c r="AF77" i="2" s="1"/>
  <c r="AB77" i="2"/>
  <c r="AA77" i="2"/>
  <c r="Z77" i="2"/>
  <c r="P77" i="2"/>
  <c r="O77" i="2"/>
  <c r="M77" i="2"/>
  <c r="L77" i="2"/>
  <c r="K77" i="2"/>
  <c r="J77" i="2"/>
  <c r="U77" i="2" s="1"/>
  <c r="I77" i="2"/>
  <c r="H77" i="2"/>
  <c r="G77" i="2"/>
  <c r="V77" i="2" s="1"/>
  <c r="F77" i="2"/>
  <c r="E77" i="2"/>
  <c r="D77" i="2"/>
  <c r="B77" i="2"/>
  <c r="AG76" i="2"/>
  <c r="AF76" i="2"/>
  <c r="AE76" i="2"/>
  <c r="AH76" i="2" s="1"/>
  <c r="AC76" i="2"/>
  <c r="AB76" i="2"/>
  <c r="T76" i="2"/>
  <c r="P76" i="2"/>
  <c r="O76" i="2"/>
  <c r="M76" i="2"/>
  <c r="L76" i="2"/>
  <c r="Z76" i="2" s="1"/>
  <c r="K76" i="2"/>
  <c r="J76" i="2"/>
  <c r="Q76" i="2" s="1"/>
  <c r="I76" i="2"/>
  <c r="AA76" i="2" s="1"/>
  <c r="H76" i="2"/>
  <c r="G76" i="2"/>
  <c r="V76" i="2" s="1"/>
  <c r="F76" i="2"/>
  <c r="E76" i="2"/>
  <c r="D76" i="2"/>
  <c r="B76" i="2"/>
  <c r="AH75" i="2"/>
  <c r="AG75" i="2"/>
  <c r="AF75" i="2"/>
  <c r="AE75" i="2"/>
  <c r="AC75" i="2"/>
  <c r="AA75" i="2"/>
  <c r="V75" i="2"/>
  <c r="T75" i="2"/>
  <c r="P75" i="2"/>
  <c r="O75" i="2"/>
  <c r="M75" i="2"/>
  <c r="L75" i="2"/>
  <c r="Z75" i="2" s="1"/>
  <c r="K75" i="2"/>
  <c r="J75" i="2"/>
  <c r="U75" i="2" s="1"/>
  <c r="I75" i="2"/>
  <c r="H75" i="2"/>
  <c r="G75" i="2"/>
  <c r="F75" i="2"/>
  <c r="AB75" i="2" s="1"/>
  <c r="E75" i="2"/>
  <c r="D75" i="2"/>
  <c r="B75" i="2"/>
  <c r="AH74" i="2"/>
  <c r="AG74" i="2"/>
  <c r="AE74" i="2"/>
  <c r="AC74" i="2"/>
  <c r="AF74" i="2" s="1"/>
  <c r="V74" i="2"/>
  <c r="T74" i="2"/>
  <c r="Q74" i="2"/>
  <c r="P74" i="2"/>
  <c r="O74" i="2"/>
  <c r="M74" i="2"/>
  <c r="L74" i="2"/>
  <c r="Z74" i="2" s="1"/>
  <c r="K74" i="2"/>
  <c r="J74" i="2"/>
  <c r="U74" i="2" s="1"/>
  <c r="I74" i="2"/>
  <c r="AA74" i="2" s="1"/>
  <c r="H74" i="2"/>
  <c r="G74" i="2"/>
  <c r="F74" i="2"/>
  <c r="AB74" i="2" s="1"/>
  <c r="E74" i="2"/>
  <c r="D74" i="2"/>
  <c r="B74" i="2"/>
  <c r="AG73" i="2"/>
  <c r="AF73" i="2"/>
  <c r="AE73" i="2"/>
  <c r="AH73" i="2" s="1"/>
  <c r="AC73" i="2"/>
  <c r="AB73" i="2"/>
  <c r="AA73" i="2"/>
  <c r="Z73" i="2"/>
  <c r="V73" i="2"/>
  <c r="Q73" i="2"/>
  <c r="P73" i="2"/>
  <c r="O73" i="2"/>
  <c r="M73" i="2"/>
  <c r="T73" i="2" s="1"/>
  <c r="L73" i="2"/>
  <c r="K73" i="2"/>
  <c r="J73" i="2"/>
  <c r="U73" i="2" s="1"/>
  <c r="I73" i="2"/>
  <c r="H73" i="2"/>
  <c r="G73" i="2"/>
  <c r="F73" i="2"/>
  <c r="E73" i="2"/>
  <c r="D73" i="2"/>
  <c r="B73" i="2"/>
  <c r="AH72" i="2"/>
  <c r="AG72" i="2"/>
  <c r="AF72" i="2"/>
  <c r="AE72" i="2"/>
  <c r="AC72" i="2"/>
  <c r="AB72" i="2"/>
  <c r="U72" i="2"/>
  <c r="Q72" i="2"/>
  <c r="P72" i="2"/>
  <c r="O72" i="2"/>
  <c r="M72" i="2"/>
  <c r="T72" i="2" s="1"/>
  <c r="L72" i="2"/>
  <c r="Z72" i="2" s="1"/>
  <c r="K72" i="2"/>
  <c r="J72" i="2"/>
  <c r="I72" i="2"/>
  <c r="AA72" i="2" s="1"/>
  <c r="H72" i="2"/>
  <c r="G72" i="2"/>
  <c r="V72" i="2" s="1"/>
  <c r="F72" i="2"/>
  <c r="E72" i="2"/>
  <c r="D72" i="2"/>
  <c r="B72" i="2"/>
  <c r="AH71" i="2"/>
  <c r="AG71" i="2"/>
  <c r="AF71" i="2"/>
  <c r="AE71" i="2"/>
  <c r="AC71" i="2"/>
  <c r="AB71" i="2"/>
  <c r="V71" i="2"/>
  <c r="T71" i="2"/>
  <c r="P71" i="2"/>
  <c r="O71" i="2"/>
  <c r="M71" i="2"/>
  <c r="L71" i="2"/>
  <c r="Z71" i="2" s="1"/>
  <c r="K71" i="2"/>
  <c r="J71" i="2"/>
  <c r="U71" i="2" s="1"/>
  <c r="I71" i="2"/>
  <c r="AA71" i="2" s="1"/>
  <c r="H71" i="2"/>
  <c r="G71" i="2"/>
  <c r="F71" i="2"/>
  <c r="E71" i="2"/>
  <c r="D71" i="2"/>
  <c r="B71" i="2"/>
  <c r="AH70" i="2"/>
  <c r="AE70" i="2"/>
  <c r="AD70" i="2"/>
  <c r="AG70" i="2" s="1"/>
  <c r="AC70" i="2"/>
  <c r="AF70" i="2" s="1"/>
  <c r="AB70" i="2"/>
  <c r="Z70" i="2"/>
  <c r="T70" i="2"/>
  <c r="P70" i="2"/>
  <c r="O70" i="2"/>
  <c r="M70" i="2"/>
  <c r="L70" i="2"/>
  <c r="K70" i="2"/>
  <c r="J70" i="2"/>
  <c r="U70" i="2" s="1"/>
  <c r="I70" i="2"/>
  <c r="AA70" i="2" s="1"/>
  <c r="H70" i="2"/>
  <c r="G70" i="2"/>
  <c r="V70" i="2" s="1"/>
  <c r="F70" i="2"/>
  <c r="E70" i="2"/>
  <c r="D70" i="2"/>
  <c r="B70" i="2"/>
  <c r="AH69" i="2"/>
  <c r="AG69" i="2"/>
  <c r="AE69" i="2"/>
  <c r="AC69" i="2"/>
  <c r="AF69" i="2" s="1"/>
  <c r="T69" i="2"/>
  <c r="P69" i="2"/>
  <c r="O69" i="2"/>
  <c r="M69" i="2"/>
  <c r="L69" i="2"/>
  <c r="Z69" i="2" s="1"/>
  <c r="K69" i="2"/>
  <c r="J69" i="2"/>
  <c r="U69" i="2" s="1"/>
  <c r="I69" i="2"/>
  <c r="AA69" i="2" s="1"/>
  <c r="H69" i="2"/>
  <c r="G69" i="2"/>
  <c r="F69" i="2"/>
  <c r="AB69" i="2" s="1"/>
  <c r="E69" i="2"/>
  <c r="D69" i="2"/>
  <c r="B69" i="2"/>
  <c r="AG68" i="2"/>
  <c r="AF68" i="2"/>
  <c r="AE68" i="2"/>
  <c r="AH68" i="2" s="1"/>
  <c r="AC68" i="2"/>
  <c r="AA68" i="2"/>
  <c r="Z68" i="2"/>
  <c r="V68" i="2"/>
  <c r="Q68" i="2"/>
  <c r="P68" i="2"/>
  <c r="O68" i="2"/>
  <c r="M68" i="2"/>
  <c r="T68" i="2" s="1"/>
  <c r="L68" i="2"/>
  <c r="K68" i="2"/>
  <c r="J68" i="2"/>
  <c r="U68" i="2" s="1"/>
  <c r="I68" i="2"/>
  <c r="H68" i="2"/>
  <c r="G68" i="2"/>
  <c r="F68" i="2"/>
  <c r="AB68" i="2" s="1"/>
  <c r="E68" i="2"/>
  <c r="D68" i="2"/>
  <c r="B68" i="2"/>
  <c r="AH67" i="2"/>
  <c r="AG67" i="2"/>
  <c r="AE67" i="2"/>
  <c r="AC67" i="2"/>
  <c r="AF67" i="2" s="1"/>
  <c r="AB67" i="2"/>
  <c r="U67" i="2"/>
  <c r="Q67" i="2"/>
  <c r="P67" i="2"/>
  <c r="O67" i="2"/>
  <c r="M67" i="2"/>
  <c r="T67" i="2" s="1"/>
  <c r="L67" i="2"/>
  <c r="Z67" i="2" s="1"/>
  <c r="K67" i="2"/>
  <c r="J67" i="2"/>
  <c r="I67" i="2"/>
  <c r="AA67" i="2" s="1"/>
  <c r="H67" i="2"/>
  <c r="G67" i="2"/>
  <c r="V67" i="2" s="1"/>
  <c r="F67" i="2"/>
  <c r="E67" i="2"/>
  <c r="D67" i="2"/>
  <c r="B67" i="2"/>
  <c r="AG66" i="2"/>
  <c r="AF66" i="2"/>
  <c r="AE66" i="2"/>
  <c r="AH66" i="2" s="1"/>
  <c r="AC66" i="2"/>
  <c r="Z66" i="2"/>
  <c r="U66" i="2"/>
  <c r="T66" i="2"/>
  <c r="P66" i="2"/>
  <c r="O66" i="2"/>
  <c r="M66" i="2"/>
  <c r="Q66" i="2" s="1"/>
  <c r="L66" i="2"/>
  <c r="K66" i="2"/>
  <c r="J66" i="2"/>
  <c r="I66" i="2"/>
  <c r="AA66" i="2" s="1"/>
  <c r="H66" i="2"/>
  <c r="G66" i="2"/>
  <c r="V66" i="2" s="1"/>
  <c r="F66" i="2"/>
  <c r="AB66" i="2" s="1"/>
  <c r="E66" i="2"/>
  <c r="D66" i="2"/>
  <c r="B66" i="2"/>
  <c r="AG65" i="2"/>
  <c r="AE65" i="2"/>
  <c r="AH65" i="2" s="1"/>
  <c r="AC65" i="2"/>
  <c r="AF65" i="2" s="1"/>
  <c r="AB65" i="2"/>
  <c r="Z65" i="2"/>
  <c r="U65" i="2"/>
  <c r="Q65" i="2"/>
  <c r="P65" i="2"/>
  <c r="O65" i="2"/>
  <c r="M65" i="2"/>
  <c r="T65" i="2" s="1"/>
  <c r="L65" i="2"/>
  <c r="K65" i="2"/>
  <c r="J65" i="2"/>
  <c r="I65" i="2"/>
  <c r="AA65" i="2" s="1"/>
  <c r="H65" i="2"/>
  <c r="G65" i="2"/>
  <c r="V65" i="2" s="1"/>
  <c r="F65" i="2"/>
  <c r="E65" i="2"/>
  <c r="D65" i="2"/>
  <c r="B65" i="2"/>
  <c r="AH64" i="2"/>
  <c r="AG64" i="2"/>
  <c r="AF64" i="2"/>
  <c r="AE64" i="2"/>
  <c r="AC64" i="2"/>
  <c r="AB64" i="2"/>
  <c r="T64" i="2"/>
  <c r="P64" i="2"/>
  <c r="O64" i="2"/>
  <c r="M64" i="2"/>
  <c r="Q64" i="2" s="1"/>
  <c r="L64" i="2"/>
  <c r="Z64" i="2" s="1"/>
  <c r="K64" i="2"/>
  <c r="J64" i="2"/>
  <c r="U64" i="2" s="1"/>
  <c r="I64" i="2"/>
  <c r="AA64" i="2" s="1"/>
  <c r="H64" i="2"/>
  <c r="G64" i="2"/>
  <c r="V64" i="2" s="1"/>
  <c r="F64" i="2"/>
  <c r="E64" i="2"/>
  <c r="D64" i="2"/>
  <c r="B64" i="2"/>
  <c r="AH63" i="2"/>
  <c r="AG63" i="2"/>
  <c r="AF63" i="2"/>
  <c r="AE63" i="2"/>
  <c r="AC63" i="2"/>
  <c r="AA63" i="2"/>
  <c r="V63" i="2"/>
  <c r="T63" i="2"/>
  <c r="P63" i="2"/>
  <c r="O63" i="2"/>
  <c r="M63" i="2"/>
  <c r="Q63" i="2" s="1"/>
  <c r="L63" i="2"/>
  <c r="Z63" i="2" s="1"/>
  <c r="K63" i="2"/>
  <c r="J63" i="2"/>
  <c r="U63" i="2" s="1"/>
  <c r="I63" i="2"/>
  <c r="H63" i="2"/>
  <c r="G63" i="2"/>
  <c r="F63" i="2"/>
  <c r="AB63" i="2" s="1"/>
  <c r="E63" i="2"/>
  <c r="D63" i="2"/>
  <c r="B63" i="2"/>
  <c r="AH62" i="2"/>
  <c r="AG62" i="2"/>
  <c r="AC62" i="2"/>
  <c r="AF62" i="2" s="1"/>
  <c r="AB62" i="2"/>
  <c r="AA62" i="2"/>
  <c r="Z62" i="2"/>
  <c r="U62" i="2"/>
  <c r="P62" i="2"/>
  <c r="O62" i="2"/>
  <c r="M62" i="2"/>
  <c r="L62" i="2"/>
  <c r="K62" i="2"/>
  <c r="J62" i="2"/>
  <c r="I62" i="2"/>
  <c r="H62" i="2"/>
  <c r="G62" i="2"/>
  <c r="V62" i="2" s="1"/>
  <c r="F62" i="2"/>
  <c r="E62" i="2"/>
  <c r="D62" i="2"/>
  <c r="B62" i="2"/>
  <c r="AG61" i="2"/>
  <c r="AF61" i="2"/>
  <c r="AE61" i="2"/>
  <c r="AH61" i="2" s="1"/>
  <c r="AC61" i="2"/>
  <c r="AB61" i="2"/>
  <c r="T61" i="2"/>
  <c r="P61" i="2"/>
  <c r="O61" i="2"/>
  <c r="M61" i="2"/>
  <c r="L61" i="2"/>
  <c r="Z61" i="2" s="1"/>
  <c r="K61" i="2"/>
  <c r="J61" i="2"/>
  <c r="U61" i="2" s="1"/>
  <c r="I61" i="2"/>
  <c r="AA61" i="2" s="1"/>
  <c r="H61" i="2"/>
  <c r="G61" i="2"/>
  <c r="V61" i="2" s="1"/>
  <c r="F61" i="2"/>
  <c r="E61" i="2"/>
  <c r="D61" i="2"/>
  <c r="B61" i="2"/>
  <c r="AG60" i="2"/>
  <c r="AE60" i="2"/>
  <c r="AH60" i="2" s="1"/>
  <c r="AC60" i="2"/>
  <c r="AF60" i="2" s="1"/>
  <c r="V60" i="2"/>
  <c r="T60" i="2"/>
  <c r="Q60" i="2"/>
  <c r="P60" i="2"/>
  <c r="O60" i="2"/>
  <c r="M60" i="2"/>
  <c r="L60" i="2"/>
  <c r="Z60" i="2" s="1"/>
  <c r="K60" i="2"/>
  <c r="J60" i="2"/>
  <c r="U60" i="2" s="1"/>
  <c r="I60" i="2"/>
  <c r="AA60" i="2" s="1"/>
  <c r="H60" i="2"/>
  <c r="G60" i="2"/>
  <c r="F60" i="2"/>
  <c r="AB60" i="2" s="1"/>
  <c r="E60" i="2"/>
  <c r="D60" i="2"/>
  <c r="B60" i="2"/>
  <c r="AH59" i="2"/>
  <c r="AG59" i="2"/>
  <c r="AE59" i="2"/>
  <c r="AC59" i="2"/>
  <c r="AF59" i="2" s="1"/>
  <c r="AA59" i="2"/>
  <c r="Z59" i="2"/>
  <c r="V59" i="2"/>
  <c r="P59" i="2"/>
  <c r="O59" i="2"/>
  <c r="M59" i="2"/>
  <c r="T59" i="2" s="1"/>
  <c r="L59" i="2"/>
  <c r="K59" i="2"/>
  <c r="J59" i="2"/>
  <c r="U59" i="2" s="1"/>
  <c r="I59" i="2"/>
  <c r="H59" i="2"/>
  <c r="G59" i="2"/>
  <c r="F59" i="2"/>
  <c r="AB59" i="2" s="1"/>
  <c r="E59" i="2"/>
  <c r="D59" i="2"/>
  <c r="B59" i="2"/>
  <c r="AH58" i="2"/>
  <c r="AG58" i="2"/>
  <c r="AF58" i="2"/>
  <c r="AC58" i="2"/>
  <c r="AA58" i="2"/>
  <c r="V58" i="2"/>
  <c r="T58" i="2"/>
  <c r="P58" i="2"/>
  <c r="O58" i="2"/>
  <c r="M58" i="2"/>
  <c r="Q58" i="2" s="1"/>
  <c r="L58" i="2"/>
  <c r="Z58" i="2" s="1"/>
  <c r="K58" i="2"/>
  <c r="J58" i="2"/>
  <c r="U58" i="2" s="1"/>
  <c r="I58" i="2"/>
  <c r="H58" i="2"/>
  <c r="G58" i="2"/>
  <c r="F58" i="2"/>
  <c r="AB58" i="2" s="1"/>
  <c r="E58" i="2"/>
  <c r="D58" i="2"/>
  <c r="B58" i="2"/>
  <c r="AG57" i="2"/>
  <c r="AE57" i="2"/>
  <c r="AH57" i="2" s="1"/>
  <c r="AC57" i="2"/>
  <c r="AF57" i="2" s="1"/>
  <c r="AA57" i="2"/>
  <c r="Z57" i="2"/>
  <c r="V57" i="2"/>
  <c r="Q57" i="2"/>
  <c r="P57" i="2"/>
  <c r="O57" i="2"/>
  <c r="M57" i="2"/>
  <c r="T57" i="2" s="1"/>
  <c r="L57" i="2"/>
  <c r="K57" i="2"/>
  <c r="J57" i="2"/>
  <c r="U57" i="2" s="1"/>
  <c r="I57" i="2"/>
  <c r="H57" i="2"/>
  <c r="G57" i="2"/>
  <c r="F57" i="2"/>
  <c r="AB57" i="2" s="1"/>
  <c r="E57" i="2"/>
  <c r="D57" i="2"/>
  <c r="B57" i="2"/>
  <c r="AH56" i="2"/>
  <c r="AG56" i="2"/>
  <c r="AD56" i="2"/>
  <c r="AC56" i="2"/>
  <c r="AF56" i="2" s="1"/>
  <c r="AB56" i="2"/>
  <c r="Z56" i="2"/>
  <c r="U56" i="2"/>
  <c r="P56" i="2"/>
  <c r="O56" i="2"/>
  <c r="M56" i="2"/>
  <c r="T56" i="2" s="1"/>
  <c r="L56" i="2"/>
  <c r="K56" i="2"/>
  <c r="J56" i="2"/>
  <c r="I56" i="2"/>
  <c r="AA56" i="2" s="1"/>
  <c r="H56" i="2"/>
  <c r="G56" i="2"/>
  <c r="V56" i="2" s="1"/>
  <c r="F56" i="2"/>
  <c r="E56" i="2"/>
  <c r="D56" i="2"/>
  <c r="B56" i="2"/>
  <c r="AH55" i="2"/>
  <c r="AG55" i="2"/>
  <c r="AF55" i="2"/>
  <c r="AE55" i="2"/>
  <c r="AC55" i="2"/>
  <c r="AB55" i="2"/>
  <c r="T55" i="2"/>
  <c r="P55" i="2"/>
  <c r="O55" i="2"/>
  <c r="M55" i="2"/>
  <c r="L55" i="2"/>
  <c r="Z55" i="2" s="1"/>
  <c r="K55" i="2"/>
  <c r="J55" i="2"/>
  <c r="U55" i="2" s="1"/>
  <c r="I55" i="2"/>
  <c r="AA55" i="2" s="1"/>
  <c r="H55" i="2"/>
  <c r="G55" i="2"/>
  <c r="V55" i="2" s="1"/>
  <c r="F55" i="2"/>
  <c r="E55" i="2"/>
  <c r="D55" i="2"/>
  <c r="B55" i="2"/>
  <c r="AH54" i="2"/>
  <c r="AG54" i="2"/>
  <c r="AF54" i="2"/>
  <c r="AE54" i="2"/>
  <c r="AC54" i="2"/>
  <c r="V54" i="2"/>
  <c r="T54" i="2"/>
  <c r="P54" i="2"/>
  <c r="O54" i="2"/>
  <c r="M54" i="2"/>
  <c r="Q54" i="2" s="1"/>
  <c r="L54" i="2"/>
  <c r="Z54" i="2" s="1"/>
  <c r="K54" i="2"/>
  <c r="J54" i="2"/>
  <c r="U54" i="2" s="1"/>
  <c r="I54" i="2"/>
  <c r="AA54" i="2" s="1"/>
  <c r="H54" i="2"/>
  <c r="G54" i="2"/>
  <c r="F54" i="2"/>
  <c r="AB54" i="2" s="1"/>
  <c r="E54" i="2"/>
  <c r="D54" i="2"/>
  <c r="B54" i="2"/>
  <c r="AG53" i="2"/>
  <c r="AE53" i="2"/>
  <c r="AH53" i="2" s="1"/>
  <c r="AC53" i="2"/>
  <c r="AF53" i="2" s="1"/>
  <c r="AA53" i="2"/>
  <c r="Z53" i="2"/>
  <c r="V53" i="2"/>
  <c r="Q53" i="2"/>
  <c r="P53" i="2"/>
  <c r="O53" i="2"/>
  <c r="M53" i="2"/>
  <c r="T53" i="2" s="1"/>
  <c r="L53" i="2"/>
  <c r="K53" i="2"/>
  <c r="J53" i="2"/>
  <c r="U53" i="2" s="1"/>
  <c r="I53" i="2"/>
  <c r="H53" i="2"/>
  <c r="G53" i="2"/>
  <c r="F53" i="2"/>
  <c r="AB53" i="2" s="1"/>
  <c r="E53" i="2"/>
  <c r="D53" i="2"/>
  <c r="B53" i="2"/>
  <c r="AF52" i="2"/>
  <c r="AE52" i="2"/>
  <c r="AH52" i="2" s="1"/>
  <c r="AD52" i="2"/>
  <c r="AG52" i="2" s="1"/>
  <c r="AC52" i="2"/>
  <c r="V52" i="2"/>
  <c r="T52" i="2"/>
  <c r="Q52" i="2"/>
  <c r="P52" i="2"/>
  <c r="O52" i="2"/>
  <c r="M52" i="2"/>
  <c r="L52" i="2"/>
  <c r="Z52" i="2" s="1"/>
  <c r="K52" i="2"/>
  <c r="J52" i="2"/>
  <c r="U52" i="2" s="1"/>
  <c r="I52" i="2"/>
  <c r="AA52" i="2" s="1"/>
  <c r="H52" i="2"/>
  <c r="G52" i="2"/>
  <c r="F52" i="2"/>
  <c r="AB52" i="2" s="1"/>
  <c r="E52" i="2"/>
  <c r="D52" i="2"/>
  <c r="B52" i="2"/>
  <c r="AH51" i="2"/>
  <c r="AG51" i="2"/>
  <c r="AE51" i="2"/>
  <c r="AC51" i="2"/>
  <c r="AF51" i="2" s="1"/>
  <c r="AA51" i="2"/>
  <c r="Z51" i="2"/>
  <c r="V51" i="2"/>
  <c r="P51" i="2"/>
  <c r="O51" i="2"/>
  <c r="M51" i="2"/>
  <c r="T51" i="2" s="1"/>
  <c r="L51" i="2"/>
  <c r="K51" i="2"/>
  <c r="J51" i="2"/>
  <c r="U51" i="2" s="1"/>
  <c r="I51" i="2"/>
  <c r="H51" i="2"/>
  <c r="G51" i="2"/>
  <c r="F51" i="2"/>
  <c r="AB51" i="2" s="1"/>
  <c r="E51" i="2"/>
  <c r="D51" i="2"/>
  <c r="B51" i="2"/>
  <c r="AH50" i="2"/>
  <c r="AG50" i="2"/>
  <c r="AF50" i="2"/>
  <c r="AE50" i="2"/>
  <c r="AC50" i="2"/>
  <c r="AB50" i="2"/>
  <c r="AA50" i="2"/>
  <c r="Z50" i="2"/>
  <c r="U50" i="2"/>
  <c r="P50" i="2"/>
  <c r="O50" i="2"/>
  <c r="M50" i="2"/>
  <c r="L50" i="2"/>
  <c r="K50" i="2"/>
  <c r="J50" i="2"/>
  <c r="I50" i="2"/>
  <c r="H50" i="2"/>
  <c r="G50" i="2"/>
  <c r="V50" i="2" s="1"/>
  <c r="F50" i="2"/>
  <c r="E50" i="2"/>
  <c r="D50" i="2"/>
  <c r="B50" i="2"/>
  <c r="AH49" i="2"/>
  <c r="AG49" i="2"/>
  <c r="AF49" i="2"/>
  <c r="AE49" i="2"/>
  <c r="AC49" i="2"/>
  <c r="AB49" i="2"/>
  <c r="T49" i="2"/>
  <c r="P49" i="2"/>
  <c r="O49" i="2"/>
  <c r="M49" i="2"/>
  <c r="L49" i="2"/>
  <c r="Z49" i="2" s="1"/>
  <c r="K49" i="2"/>
  <c r="J49" i="2"/>
  <c r="U49" i="2" s="1"/>
  <c r="I49" i="2"/>
  <c r="AA49" i="2" s="1"/>
  <c r="H49" i="2"/>
  <c r="G49" i="2"/>
  <c r="V49" i="2" s="1"/>
  <c r="F49" i="2"/>
  <c r="E49" i="2"/>
  <c r="D49" i="2"/>
  <c r="B49" i="2"/>
  <c r="AG48" i="2"/>
  <c r="AF48" i="2"/>
  <c r="AE48" i="2"/>
  <c r="AH48" i="2" s="1"/>
  <c r="AD48" i="2"/>
  <c r="AC48" i="2"/>
  <c r="AB48" i="2"/>
  <c r="T48" i="2"/>
  <c r="P48" i="2"/>
  <c r="O48" i="2"/>
  <c r="M48" i="2"/>
  <c r="L48" i="2"/>
  <c r="Z48" i="2" s="1"/>
  <c r="K48" i="2"/>
  <c r="J48" i="2"/>
  <c r="U48" i="2" s="1"/>
  <c r="I48" i="2"/>
  <c r="AA48" i="2" s="1"/>
  <c r="H48" i="2"/>
  <c r="G48" i="2"/>
  <c r="V48" i="2" s="1"/>
  <c r="F48" i="2"/>
  <c r="E48" i="2"/>
  <c r="D48" i="2"/>
  <c r="B48" i="2"/>
  <c r="AG47" i="2"/>
  <c r="AF47" i="2"/>
  <c r="AE47" i="2"/>
  <c r="AH47" i="2" s="1"/>
  <c r="AC47" i="2"/>
  <c r="V47" i="2"/>
  <c r="T47" i="2"/>
  <c r="P47" i="2"/>
  <c r="O47" i="2"/>
  <c r="M47" i="2"/>
  <c r="Q47" i="2" s="1"/>
  <c r="L47" i="2"/>
  <c r="Z47" i="2" s="1"/>
  <c r="K47" i="2"/>
  <c r="J47" i="2"/>
  <c r="U47" i="2" s="1"/>
  <c r="I47" i="2"/>
  <c r="AA47" i="2" s="1"/>
  <c r="H47" i="2"/>
  <c r="G47" i="2"/>
  <c r="F47" i="2"/>
  <c r="AB47" i="2" s="1"/>
  <c r="E47" i="2"/>
  <c r="D47" i="2"/>
  <c r="B47" i="2"/>
  <c r="AG46" i="2"/>
  <c r="AE46" i="2"/>
  <c r="AH46" i="2" s="1"/>
  <c r="AC46" i="2"/>
  <c r="AF46" i="2" s="1"/>
  <c r="AA46" i="2"/>
  <c r="Z46" i="2"/>
  <c r="V46" i="2"/>
  <c r="Q46" i="2"/>
  <c r="P46" i="2"/>
  <c r="O46" i="2"/>
  <c r="M46" i="2"/>
  <c r="T46" i="2" s="1"/>
  <c r="L46" i="2"/>
  <c r="K46" i="2"/>
  <c r="J46" i="2"/>
  <c r="U46" i="2" s="1"/>
  <c r="I46" i="2"/>
  <c r="H46" i="2"/>
  <c r="G46" i="2"/>
  <c r="F46" i="2"/>
  <c r="AB46" i="2" s="1"/>
  <c r="E46" i="2"/>
  <c r="D46" i="2"/>
  <c r="B46" i="2"/>
  <c r="AG45" i="2"/>
  <c r="AF45" i="2"/>
  <c r="AE45" i="2"/>
  <c r="AH45" i="2" s="1"/>
  <c r="AC45" i="2"/>
  <c r="AB45" i="2"/>
  <c r="Z45" i="2"/>
  <c r="P45" i="2"/>
  <c r="O45" i="2"/>
  <c r="M45" i="2"/>
  <c r="T45" i="2" s="1"/>
  <c r="L45" i="2"/>
  <c r="K45" i="2"/>
  <c r="J45" i="2"/>
  <c r="U45" i="2" s="1"/>
  <c r="I45" i="2"/>
  <c r="AA45" i="2" s="1"/>
  <c r="H45" i="2"/>
  <c r="G45" i="2"/>
  <c r="V45" i="2" s="1"/>
  <c r="F45" i="2"/>
  <c r="E45" i="2"/>
  <c r="D45" i="2"/>
  <c r="B45" i="2"/>
  <c r="AH44" i="2"/>
  <c r="AG44" i="2"/>
  <c r="AF44" i="2"/>
  <c r="AE44" i="2"/>
  <c r="AC44" i="2"/>
  <c r="AB44" i="2"/>
  <c r="U44" i="2"/>
  <c r="T44" i="2"/>
  <c r="P44" i="2"/>
  <c r="O44" i="2"/>
  <c r="M44" i="2"/>
  <c r="Q44" i="2" s="1"/>
  <c r="L44" i="2"/>
  <c r="Z44" i="2" s="1"/>
  <c r="K44" i="2"/>
  <c r="J44" i="2"/>
  <c r="I44" i="2"/>
  <c r="AA44" i="2" s="1"/>
  <c r="H44" i="2"/>
  <c r="G44" i="2"/>
  <c r="V44" i="2" s="1"/>
  <c r="F44" i="2"/>
  <c r="E44" i="2"/>
  <c r="D44" i="2"/>
  <c r="B44" i="2"/>
  <c r="AG43" i="2"/>
  <c r="AE43" i="2"/>
  <c r="AH43" i="2" s="1"/>
  <c r="AD43" i="2"/>
  <c r="AC43" i="2"/>
  <c r="AF43" i="2" s="1"/>
  <c r="AB43" i="2"/>
  <c r="AA43" i="2"/>
  <c r="Z43" i="2"/>
  <c r="P43" i="2"/>
  <c r="O43" i="2"/>
  <c r="M43" i="2"/>
  <c r="L43" i="2"/>
  <c r="K43" i="2"/>
  <c r="J43" i="2"/>
  <c r="U43" i="2" s="1"/>
  <c r="I43" i="2"/>
  <c r="H43" i="2"/>
  <c r="G43" i="2"/>
  <c r="V43" i="2" s="1"/>
  <c r="F43" i="2"/>
  <c r="E43" i="2"/>
  <c r="D43" i="2"/>
  <c r="B43" i="2"/>
  <c r="AH42" i="2"/>
  <c r="AG42" i="2"/>
  <c r="AE42" i="2"/>
  <c r="AC42" i="2"/>
  <c r="AF42" i="2" s="1"/>
  <c r="AB42" i="2"/>
  <c r="T42" i="2"/>
  <c r="P42" i="2"/>
  <c r="O42" i="2"/>
  <c r="M42" i="2"/>
  <c r="L42" i="2"/>
  <c r="Z42" i="2" s="1"/>
  <c r="K42" i="2"/>
  <c r="J42" i="2"/>
  <c r="U42" i="2" s="1"/>
  <c r="I42" i="2"/>
  <c r="AA42" i="2" s="1"/>
  <c r="H42" i="2"/>
  <c r="G42" i="2"/>
  <c r="F42" i="2"/>
  <c r="E42" i="2"/>
  <c r="D42" i="2"/>
  <c r="B42" i="2"/>
  <c r="AG41" i="2"/>
  <c r="AE41" i="2"/>
  <c r="AH41" i="2" s="1"/>
  <c r="AC41" i="2"/>
  <c r="AF41" i="2" s="1"/>
  <c r="AA41" i="2"/>
  <c r="V41" i="2"/>
  <c r="T41" i="2"/>
  <c r="Q41" i="2"/>
  <c r="P41" i="2"/>
  <c r="O41" i="2"/>
  <c r="M41" i="2"/>
  <c r="L41" i="2"/>
  <c r="Z41" i="2" s="1"/>
  <c r="K41" i="2"/>
  <c r="J41" i="2"/>
  <c r="U41" i="2" s="1"/>
  <c r="I41" i="2"/>
  <c r="H41" i="2"/>
  <c r="G41" i="2"/>
  <c r="F41" i="2"/>
  <c r="AB41" i="2" s="1"/>
  <c r="E41" i="2"/>
  <c r="D41" i="2"/>
  <c r="B41" i="2"/>
  <c r="AG40" i="2"/>
  <c r="AF40" i="2"/>
  <c r="AE40" i="2"/>
  <c r="AH40" i="2" s="1"/>
  <c r="AD40" i="2"/>
  <c r="AC40" i="2"/>
  <c r="V40" i="2"/>
  <c r="T40" i="2"/>
  <c r="P40" i="2"/>
  <c r="O40" i="2"/>
  <c r="M40" i="2"/>
  <c r="Q40" i="2" s="1"/>
  <c r="L40" i="2"/>
  <c r="Z40" i="2" s="1"/>
  <c r="K40" i="2"/>
  <c r="J40" i="2"/>
  <c r="U40" i="2" s="1"/>
  <c r="I40" i="2"/>
  <c r="AA40" i="2" s="1"/>
  <c r="H40" i="2"/>
  <c r="G40" i="2"/>
  <c r="F40" i="2"/>
  <c r="AB40" i="2" s="1"/>
  <c r="E40" i="2"/>
  <c r="D40" i="2"/>
  <c r="B40" i="2"/>
  <c r="AG39" i="2"/>
  <c r="AE39" i="2"/>
  <c r="AH39" i="2" s="1"/>
  <c r="AC39" i="2"/>
  <c r="AF39" i="2" s="1"/>
  <c r="AA39" i="2"/>
  <c r="Z39" i="2"/>
  <c r="V39" i="2"/>
  <c r="Q39" i="2"/>
  <c r="P39" i="2"/>
  <c r="O39" i="2"/>
  <c r="M39" i="2"/>
  <c r="T39" i="2" s="1"/>
  <c r="L39" i="2"/>
  <c r="K39" i="2"/>
  <c r="J39" i="2"/>
  <c r="U39" i="2" s="1"/>
  <c r="I39" i="2"/>
  <c r="H39" i="2"/>
  <c r="G39" i="2"/>
  <c r="F39" i="2"/>
  <c r="AB39" i="2" s="1"/>
  <c r="E39" i="2"/>
  <c r="D39" i="2"/>
  <c r="B39" i="2"/>
  <c r="AH38" i="2"/>
  <c r="AG38" i="2"/>
  <c r="AF38" i="2"/>
  <c r="AD38" i="2"/>
  <c r="AC38" i="2"/>
  <c r="AB38" i="2"/>
  <c r="AA38" i="2"/>
  <c r="Z38" i="2"/>
  <c r="Q38" i="2"/>
  <c r="P38" i="2"/>
  <c r="O38" i="2"/>
  <c r="M38" i="2"/>
  <c r="T38" i="2" s="1"/>
  <c r="L38" i="2"/>
  <c r="K38" i="2"/>
  <c r="J38" i="2"/>
  <c r="U38" i="2" s="1"/>
  <c r="I38" i="2"/>
  <c r="H38" i="2"/>
  <c r="G38" i="2"/>
  <c r="V38" i="2" s="1"/>
  <c r="F38" i="2"/>
  <c r="E38" i="2"/>
  <c r="D38" i="2"/>
  <c r="B38" i="2"/>
  <c r="AH37" i="2"/>
  <c r="AG37" i="2"/>
  <c r="AF37" i="2"/>
  <c r="AE37" i="2"/>
  <c r="AC37" i="2"/>
  <c r="AB37" i="2"/>
  <c r="U37" i="2"/>
  <c r="T37" i="2"/>
  <c r="P37" i="2"/>
  <c r="O37" i="2"/>
  <c r="M37" i="2"/>
  <c r="L37" i="2"/>
  <c r="Z37" i="2" s="1"/>
  <c r="K37" i="2"/>
  <c r="J37" i="2"/>
  <c r="Q37" i="2" s="1"/>
  <c r="I37" i="2"/>
  <c r="AA37" i="2" s="1"/>
  <c r="H37" i="2"/>
  <c r="G37" i="2"/>
  <c r="V37" i="2" s="1"/>
  <c r="F37" i="2"/>
  <c r="E37" i="2"/>
  <c r="D37" i="2"/>
  <c r="B37" i="2"/>
  <c r="AH36" i="2"/>
  <c r="AG36" i="2"/>
  <c r="AF36" i="2"/>
  <c r="AE36" i="2"/>
  <c r="AC36" i="2"/>
  <c r="AA36" i="2"/>
  <c r="V36" i="2"/>
  <c r="T36" i="2"/>
  <c r="P36" i="2"/>
  <c r="O36" i="2"/>
  <c r="M36" i="2"/>
  <c r="Q36" i="2" s="1"/>
  <c r="L36" i="2"/>
  <c r="Z36" i="2" s="1"/>
  <c r="K36" i="2"/>
  <c r="J36" i="2"/>
  <c r="U36" i="2" s="1"/>
  <c r="I36" i="2"/>
  <c r="H36" i="2"/>
  <c r="G36" i="2"/>
  <c r="F36" i="2"/>
  <c r="AB36" i="2" s="1"/>
  <c r="E36" i="2"/>
  <c r="D36" i="2"/>
  <c r="B36" i="2"/>
  <c r="AH35" i="2"/>
  <c r="AG35" i="2"/>
  <c r="AE35" i="2"/>
  <c r="AC35" i="2"/>
  <c r="AF35" i="2" s="1"/>
  <c r="AA35" i="2"/>
  <c r="Z35" i="2"/>
  <c r="V35" i="2"/>
  <c r="Q35" i="2"/>
  <c r="P35" i="2"/>
  <c r="O35" i="2"/>
  <c r="M35" i="2"/>
  <c r="T35" i="2" s="1"/>
  <c r="L35" i="2"/>
  <c r="K35" i="2"/>
  <c r="J35" i="2"/>
  <c r="U35" i="2" s="1"/>
  <c r="I35" i="2"/>
  <c r="H35" i="2"/>
  <c r="G35" i="2"/>
  <c r="F35" i="2"/>
  <c r="AB35" i="2" s="1"/>
  <c r="E35" i="2"/>
  <c r="D35" i="2"/>
  <c r="B35" i="2"/>
  <c r="AF34" i="2"/>
  <c r="AE34" i="2"/>
  <c r="AH34" i="2" s="1"/>
  <c r="AD34" i="2"/>
  <c r="AG34" i="2" s="1"/>
  <c r="AC34" i="2"/>
  <c r="V34" i="2"/>
  <c r="T34" i="2"/>
  <c r="Q34" i="2"/>
  <c r="P34" i="2"/>
  <c r="O34" i="2"/>
  <c r="M34" i="2"/>
  <c r="L34" i="2"/>
  <c r="Z34" i="2" s="1"/>
  <c r="K34" i="2"/>
  <c r="J34" i="2"/>
  <c r="U34" i="2" s="1"/>
  <c r="I34" i="2"/>
  <c r="AA34" i="2" s="1"/>
  <c r="H34" i="2"/>
  <c r="G34" i="2"/>
  <c r="F34" i="2"/>
  <c r="AB34" i="2" s="1"/>
  <c r="E34" i="2"/>
  <c r="D34" i="2"/>
  <c r="B34" i="2"/>
  <c r="AH33" i="2"/>
  <c r="AG33" i="2"/>
  <c r="AF33" i="2"/>
  <c r="AC33" i="2"/>
  <c r="AB33" i="2"/>
  <c r="T33" i="2"/>
  <c r="P33" i="2"/>
  <c r="O33" i="2"/>
  <c r="M33" i="2"/>
  <c r="L33" i="2"/>
  <c r="Z33" i="2" s="1"/>
  <c r="K33" i="2"/>
  <c r="J33" i="2"/>
  <c r="U33" i="2" s="1"/>
  <c r="I33" i="2"/>
  <c r="AA33" i="2" s="1"/>
  <c r="H33" i="2"/>
  <c r="G33" i="2"/>
  <c r="V33" i="2" s="1"/>
  <c r="F33" i="2"/>
  <c r="E33" i="2"/>
  <c r="D33" i="2"/>
  <c r="B33" i="2"/>
  <c r="AG32" i="2"/>
  <c r="AF32" i="2"/>
  <c r="AE32" i="2"/>
  <c r="AH32" i="2" s="1"/>
  <c r="AC32" i="2"/>
  <c r="V32" i="2"/>
  <c r="T32" i="2"/>
  <c r="P32" i="2"/>
  <c r="O32" i="2"/>
  <c r="M32" i="2"/>
  <c r="Q32" i="2" s="1"/>
  <c r="L32" i="2"/>
  <c r="Z32" i="2" s="1"/>
  <c r="K32" i="2"/>
  <c r="J32" i="2"/>
  <c r="U32" i="2" s="1"/>
  <c r="I32" i="2"/>
  <c r="AA32" i="2" s="1"/>
  <c r="H32" i="2"/>
  <c r="G32" i="2"/>
  <c r="F32" i="2"/>
  <c r="AB32" i="2" s="1"/>
  <c r="E32" i="2"/>
  <c r="D32" i="2"/>
  <c r="B32" i="2"/>
  <c r="AG31" i="2"/>
  <c r="AE31" i="2"/>
  <c r="AH31" i="2" s="1"/>
  <c r="AC31" i="2"/>
  <c r="AF31" i="2" s="1"/>
  <c r="AA31" i="2"/>
  <c r="Z31" i="2"/>
  <c r="V31" i="2"/>
  <c r="Q31" i="2"/>
  <c r="P31" i="2"/>
  <c r="O31" i="2"/>
  <c r="M31" i="2"/>
  <c r="T31" i="2" s="1"/>
  <c r="L31" i="2"/>
  <c r="K31" i="2"/>
  <c r="J31" i="2"/>
  <c r="U31" i="2" s="1"/>
  <c r="I31" i="2"/>
  <c r="H31" i="2"/>
  <c r="G31" i="2"/>
  <c r="F31" i="2"/>
  <c r="AB31" i="2" s="1"/>
  <c r="E31" i="2"/>
  <c r="D31" i="2"/>
  <c r="B31" i="2"/>
  <c r="AF30" i="2"/>
  <c r="AE30" i="2"/>
  <c r="AH30" i="2" s="1"/>
  <c r="AD30" i="2"/>
  <c r="AG30" i="2" s="1"/>
  <c r="AC30" i="2"/>
  <c r="V30" i="2"/>
  <c r="T30" i="2"/>
  <c r="Q30" i="2"/>
  <c r="P30" i="2"/>
  <c r="O30" i="2"/>
  <c r="M30" i="2"/>
  <c r="L30" i="2"/>
  <c r="Z30" i="2" s="1"/>
  <c r="K30" i="2"/>
  <c r="J30" i="2"/>
  <c r="U30" i="2" s="1"/>
  <c r="I30" i="2"/>
  <c r="AA30" i="2" s="1"/>
  <c r="H30" i="2"/>
  <c r="G30" i="2"/>
  <c r="F30" i="2"/>
  <c r="AB30" i="2" s="1"/>
  <c r="E30" i="2"/>
  <c r="D30" i="2"/>
  <c r="B30" i="2"/>
  <c r="AG29" i="2"/>
  <c r="AE29" i="2"/>
  <c r="AH29" i="2" s="1"/>
  <c r="AC29" i="2"/>
  <c r="AF29" i="2" s="1"/>
  <c r="Z29" i="2"/>
  <c r="V29" i="2"/>
  <c r="Q29" i="2"/>
  <c r="P29" i="2"/>
  <c r="O29" i="2"/>
  <c r="M29" i="2"/>
  <c r="T29" i="2" s="1"/>
  <c r="L29" i="2"/>
  <c r="K29" i="2"/>
  <c r="J29" i="2"/>
  <c r="U29" i="2" s="1"/>
  <c r="I29" i="2"/>
  <c r="AA29" i="2" s="1"/>
  <c r="H29" i="2"/>
  <c r="G29" i="2"/>
  <c r="F29" i="2"/>
  <c r="AB29" i="2" s="1"/>
  <c r="E29" i="2"/>
  <c r="D29" i="2"/>
  <c r="B29" i="2"/>
  <c r="AH28" i="2"/>
  <c r="AG28" i="2"/>
  <c r="AF28" i="2"/>
  <c r="AE28" i="2"/>
  <c r="AC28" i="2"/>
  <c r="AB28" i="2"/>
  <c r="Z28" i="2"/>
  <c r="P28" i="2"/>
  <c r="O28" i="2"/>
  <c r="M28" i="2"/>
  <c r="L28" i="2"/>
  <c r="K28" i="2"/>
  <c r="J28" i="2"/>
  <c r="U28" i="2" s="1"/>
  <c r="I28" i="2"/>
  <c r="AA28" i="2" s="1"/>
  <c r="H28" i="2"/>
  <c r="G28" i="2"/>
  <c r="V28" i="2" s="1"/>
  <c r="F28" i="2"/>
  <c r="E28" i="2"/>
  <c r="D28" i="2"/>
  <c r="B28" i="2"/>
  <c r="AH27" i="2"/>
  <c r="AG27" i="2"/>
  <c r="AF27" i="2"/>
  <c r="AE27" i="2"/>
  <c r="AC27" i="2"/>
  <c r="AB27" i="2"/>
  <c r="T27" i="2"/>
  <c r="P27" i="2"/>
  <c r="O27" i="2"/>
  <c r="M27" i="2"/>
  <c r="L27" i="2"/>
  <c r="Z27" i="2" s="1"/>
  <c r="K27" i="2"/>
  <c r="J27" i="2"/>
  <c r="U27" i="2" s="1"/>
  <c r="I27" i="2"/>
  <c r="AA27" i="2" s="1"/>
  <c r="H27" i="2"/>
  <c r="G27" i="2"/>
  <c r="V27" i="2" s="1"/>
  <c r="F27" i="2"/>
  <c r="E27" i="2"/>
  <c r="D27" i="2"/>
  <c r="B27" i="2"/>
  <c r="AG26" i="2"/>
  <c r="AE26" i="2"/>
  <c r="AH26" i="2" s="1"/>
  <c r="AC26" i="2"/>
  <c r="AF26" i="2" s="1"/>
  <c r="AA26" i="2"/>
  <c r="V26" i="2"/>
  <c r="T26" i="2"/>
  <c r="Q26" i="2"/>
  <c r="P26" i="2"/>
  <c r="O26" i="2"/>
  <c r="M26" i="2"/>
  <c r="L26" i="2"/>
  <c r="Z26" i="2" s="1"/>
  <c r="K26" i="2"/>
  <c r="J26" i="2"/>
  <c r="U26" i="2" s="1"/>
  <c r="I26" i="2"/>
  <c r="H26" i="2"/>
  <c r="G26" i="2"/>
  <c r="F26" i="2"/>
  <c r="AB26" i="2" s="1"/>
  <c r="E26" i="2"/>
  <c r="D26" i="2"/>
  <c r="B26" i="2"/>
  <c r="AH25" i="2"/>
  <c r="AG25" i="2"/>
  <c r="AD25" i="2"/>
  <c r="AC25" i="2"/>
  <c r="AF25" i="2" s="1"/>
  <c r="Z25" i="2"/>
  <c r="V25" i="2"/>
  <c r="U25" i="2"/>
  <c r="P25" i="2"/>
  <c r="O25" i="2"/>
  <c r="M25" i="2"/>
  <c r="T25" i="2" s="1"/>
  <c r="L25" i="2"/>
  <c r="K25" i="2"/>
  <c r="J25" i="2"/>
  <c r="I25" i="2"/>
  <c r="AA25" i="2" s="1"/>
  <c r="H25" i="2"/>
  <c r="G25" i="2"/>
  <c r="F25" i="2"/>
  <c r="AB25" i="2" s="1"/>
  <c r="E25" i="2"/>
  <c r="D25" i="2"/>
  <c r="B25" i="2"/>
  <c r="AH24" i="2"/>
  <c r="AG24" i="2"/>
  <c r="AF24" i="2"/>
  <c r="AC24" i="2"/>
  <c r="V24" i="2"/>
  <c r="T24" i="2"/>
  <c r="P24" i="2"/>
  <c r="O24" i="2"/>
  <c r="M24" i="2"/>
  <c r="L24" i="2"/>
  <c r="Z24" i="2" s="1"/>
  <c r="K24" i="2"/>
  <c r="J24" i="2"/>
  <c r="U24" i="2" s="1"/>
  <c r="I24" i="2"/>
  <c r="AA24" i="2" s="1"/>
  <c r="H24" i="2"/>
  <c r="G24" i="2"/>
  <c r="F24" i="2"/>
  <c r="AB24" i="2" s="1"/>
  <c r="E24" i="2"/>
  <c r="D24" i="2"/>
  <c r="B24" i="2"/>
  <c r="AH23" i="2"/>
  <c r="AG23" i="2"/>
  <c r="AE23" i="2"/>
  <c r="AC23" i="2"/>
  <c r="AF23" i="2" s="1"/>
  <c r="T23" i="2"/>
  <c r="Q23" i="2"/>
  <c r="P23" i="2"/>
  <c r="O23" i="2"/>
  <c r="M23" i="2"/>
  <c r="L23" i="2"/>
  <c r="Z23" i="2" s="1"/>
  <c r="K23" i="2"/>
  <c r="J23" i="2"/>
  <c r="U23" i="2" s="1"/>
  <c r="I23" i="2"/>
  <c r="AA23" i="2" s="1"/>
  <c r="H23" i="2"/>
  <c r="G23" i="2"/>
  <c r="V23" i="2" s="1"/>
  <c r="F23" i="2"/>
  <c r="AB23" i="2" s="1"/>
  <c r="E23" i="2"/>
  <c r="D23" i="2"/>
  <c r="B23" i="2"/>
  <c r="AG22" i="2"/>
  <c r="AF22" i="2"/>
  <c r="AE22" i="2"/>
  <c r="AH22" i="2" s="1"/>
  <c r="AC22" i="2"/>
  <c r="AB22" i="2"/>
  <c r="AA22" i="2"/>
  <c r="V22" i="2"/>
  <c r="T22" i="2"/>
  <c r="P22" i="2"/>
  <c r="O22" i="2"/>
  <c r="M22" i="2"/>
  <c r="L22" i="2"/>
  <c r="Z22" i="2" s="1"/>
  <c r="K22" i="2"/>
  <c r="J22" i="2"/>
  <c r="Q22" i="2" s="1"/>
  <c r="I22" i="2"/>
  <c r="H22" i="2"/>
  <c r="G22" i="2"/>
  <c r="F22" i="2"/>
  <c r="E22" i="2"/>
  <c r="D22" i="2"/>
  <c r="B22" i="2"/>
  <c r="AH21" i="2"/>
  <c r="AG21" i="2"/>
  <c r="AC21" i="2"/>
  <c r="AF21" i="2" s="1"/>
  <c r="AB21" i="2"/>
  <c r="V21" i="2"/>
  <c r="T21" i="2"/>
  <c r="Q21" i="2"/>
  <c r="P21" i="2"/>
  <c r="O21" i="2"/>
  <c r="M21" i="2"/>
  <c r="L21" i="2"/>
  <c r="Z21" i="2" s="1"/>
  <c r="K21" i="2"/>
  <c r="J21" i="2"/>
  <c r="U21" i="2" s="1"/>
  <c r="I21" i="2"/>
  <c r="AA21" i="2" s="1"/>
  <c r="H21" i="2"/>
  <c r="G21" i="2"/>
  <c r="F21" i="2"/>
  <c r="E21" i="2"/>
  <c r="D21" i="2"/>
  <c r="B21" i="2"/>
  <c r="AH20" i="2"/>
  <c r="AG20" i="2"/>
  <c r="AF20" i="2"/>
  <c r="AC20" i="2"/>
  <c r="V20" i="2"/>
  <c r="P20" i="2"/>
  <c r="O20" i="2"/>
  <c r="M20" i="2"/>
  <c r="T20" i="2" s="1"/>
  <c r="L20" i="2"/>
  <c r="Z20" i="2" s="1"/>
  <c r="K20" i="2"/>
  <c r="J20" i="2"/>
  <c r="U20" i="2" s="1"/>
  <c r="I20" i="2"/>
  <c r="AA20" i="2" s="1"/>
  <c r="H20" i="2"/>
  <c r="G20" i="2"/>
  <c r="F20" i="2"/>
  <c r="AB20" i="2" s="1"/>
  <c r="E20" i="2"/>
  <c r="D20" i="2"/>
  <c r="B20" i="2"/>
  <c r="AH19" i="2"/>
  <c r="AG19" i="2"/>
  <c r="AF19" i="2"/>
  <c r="AE19" i="2"/>
  <c r="AC19" i="2"/>
  <c r="AA19" i="2"/>
  <c r="Z19" i="2"/>
  <c r="P19" i="2"/>
  <c r="O19" i="2"/>
  <c r="M19" i="2"/>
  <c r="T19" i="2" s="1"/>
  <c r="L19" i="2"/>
  <c r="K19" i="2"/>
  <c r="J19" i="2"/>
  <c r="U19" i="2" s="1"/>
  <c r="I19" i="2"/>
  <c r="H19" i="2"/>
  <c r="G19" i="2"/>
  <c r="V19" i="2" s="1"/>
  <c r="F19" i="2"/>
  <c r="AB19" i="2" s="1"/>
  <c r="E19" i="2"/>
  <c r="D19" i="2"/>
  <c r="B19" i="2"/>
  <c r="AE18" i="2"/>
  <c r="AH18" i="2" s="1"/>
  <c r="AD18" i="2"/>
  <c r="AG18" i="2" s="1"/>
  <c r="AC18" i="2"/>
  <c r="AF18" i="2" s="1"/>
  <c r="Z18" i="2"/>
  <c r="T18" i="2"/>
  <c r="P18" i="2"/>
  <c r="O18" i="2"/>
  <c r="M18" i="2"/>
  <c r="Q18" i="2" s="1"/>
  <c r="L18" i="2"/>
  <c r="K18" i="2"/>
  <c r="J18" i="2"/>
  <c r="U18" i="2" s="1"/>
  <c r="I18" i="2"/>
  <c r="AA18" i="2" s="1"/>
  <c r="H18" i="2"/>
  <c r="G18" i="2"/>
  <c r="V18" i="2" s="1"/>
  <c r="F18" i="2"/>
  <c r="AB18" i="2" s="1"/>
  <c r="E18" i="2"/>
  <c r="D18" i="2"/>
  <c r="B18" i="2"/>
  <c r="AH17" i="2"/>
  <c r="AG17" i="2"/>
  <c r="AE17" i="2"/>
  <c r="AC17" i="2"/>
  <c r="AF17" i="2" s="1"/>
  <c r="AB17" i="2"/>
  <c r="V17" i="2"/>
  <c r="T17" i="2"/>
  <c r="Q17" i="2"/>
  <c r="P17" i="2"/>
  <c r="O17" i="2"/>
  <c r="M17" i="2"/>
  <c r="L17" i="2"/>
  <c r="Z17" i="2" s="1"/>
  <c r="K17" i="2"/>
  <c r="J17" i="2"/>
  <c r="U17" i="2" s="1"/>
  <c r="I17" i="2"/>
  <c r="AA17" i="2" s="1"/>
  <c r="H17" i="2"/>
  <c r="G17" i="2"/>
  <c r="F17" i="2"/>
  <c r="E17" i="2"/>
  <c r="D17" i="2"/>
  <c r="B17" i="2"/>
  <c r="AG16" i="2"/>
  <c r="AF16" i="2"/>
  <c r="AE16" i="2"/>
  <c r="AH16" i="2" s="1"/>
  <c r="AC16" i="2"/>
  <c r="AA16" i="2"/>
  <c r="Z16" i="2"/>
  <c r="V16" i="2"/>
  <c r="P16" i="2"/>
  <c r="O16" i="2"/>
  <c r="M16" i="2"/>
  <c r="T16" i="2" s="1"/>
  <c r="L16" i="2"/>
  <c r="K16" i="2"/>
  <c r="J16" i="2"/>
  <c r="U16" i="2" s="1"/>
  <c r="I16" i="2"/>
  <c r="H16" i="2"/>
  <c r="G16" i="2"/>
  <c r="F16" i="2"/>
  <c r="AB16" i="2" s="1"/>
  <c r="E16" i="2"/>
  <c r="D16" i="2"/>
  <c r="B16" i="2"/>
  <c r="AH15" i="2"/>
  <c r="AG15" i="2"/>
  <c r="AC15" i="2"/>
  <c r="AF15" i="2" s="1"/>
  <c r="AA15" i="2"/>
  <c r="Z15" i="2"/>
  <c r="P15" i="2"/>
  <c r="O15" i="2"/>
  <c r="M15" i="2"/>
  <c r="T15" i="2" s="1"/>
  <c r="L15" i="2"/>
  <c r="K15" i="2"/>
  <c r="J15" i="2"/>
  <c r="U15" i="2" s="1"/>
  <c r="I15" i="2"/>
  <c r="H15" i="2"/>
  <c r="G15" i="2"/>
  <c r="V15" i="2" s="1"/>
  <c r="F15" i="2"/>
  <c r="AB15" i="2" s="1"/>
  <c r="E15" i="2"/>
  <c r="D15" i="2"/>
  <c r="B15" i="2"/>
  <c r="AG14" i="2"/>
  <c r="AE14" i="2"/>
  <c r="AH14" i="2" s="1"/>
  <c r="AC14" i="2"/>
  <c r="AF14" i="2" s="1"/>
  <c r="AB14" i="2"/>
  <c r="T14" i="2"/>
  <c r="Q14" i="2"/>
  <c r="P14" i="2"/>
  <c r="O14" i="2"/>
  <c r="M14" i="2"/>
  <c r="L14" i="2"/>
  <c r="Z14" i="2" s="1"/>
  <c r="K14" i="2"/>
  <c r="J14" i="2"/>
  <c r="U14" i="2" s="1"/>
  <c r="I14" i="2"/>
  <c r="AA14" i="2" s="1"/>
  <c r="H14" i="2"/>
  <c r="G14" i="2"/>
  <c r="V14" i="2" s="1"/>
  <c r="F14" i="2"/>
  <c r="E14" i="2"/>
  <c r="D14" i="2"/>
  <c r="B14" i="2"/>
  <c r="AG13" i="2"/>
  <c r="AF13" i="2"/>
  <c r="AE13" i="2"/>
  <c r="AH13" i="2" s="1"/>
  <c r="AD13" i="2"/>
  <c r="AC13" i="2"/>
  <c r="AB13" i="2"/>
  <c r="V13" i="2"/>
  <c r="T13" i="2"/>
  <c r="P13" i="2"/>
  <c r="O13" i="2"/>
  <c r="M13" i="2"/>
  <c r="L13" i="2"/>
  <c r="Z13" i="2" s="1"/>
  <c r="K13" i="2"/>
  <c r="J13" i="2"/>
  <c r="U13" i="2" s="1"/>
  <c r="I13" i="2"/>
  <c r="AA13" i="2" s="1"/>
  <c r="H13" i="2"/>
  <c r="G13" i="2"/>
  <c r="Q13" i="2" s="1"/>
  <c r="F13" i="2"/>
  <c r="E13" i="2"/>
  <c r="D13" i="2"/>
  <c r="B13" i="2"/>
  <c r="AG12" i="2"/>
  <c r="AF12" i="2"/>
  <c r="AE12" i="2"/>
  <c r="AH12" i="2" s="1"/>
  <c r="AC12" i="2"/>
  <c r="AA12" i="2"/>
  <c r="Z12" i="2"/>
  <c r="V12" i="2"/>
  <c r="P12" i="2"/>
  <c r="O12" i="2"/>
  <c r="M12" i="2"/>
  <c r="T12" i="2" s="1"/>
  <c r="L12" i="2"/>
  <c r="K12" i="2"/>
  <c r="J12" i="2"/>
  <c r="U12" i="2" s="1"/>
  <c r="I12" i="2"/>
  <c r="H12" i="2"/>
  <c r="G12" i="2"/>
  <c r="F12" i="2"/>
  <c r="AB12" i="2" s="1"/>
  <c r="E12" i="2"/>
  <c r="D12" i="2"/>
  <c r="B12" i="2"/>
  <c r="AH11" i="2"/>
  <c r="AG11" i="2"/>
  <c r="AF11" i="2"/>
  <c r="AC11" i="2"/>
  <c r="AA11" i="2"/>
  <c r="Z11" i="2"/>
  <c r="U11" i="2"/>
  <c r="P11" i="2"/>
  <c r="O11" i="2"/>
  <c r="M11" i="2"/>
  <c r="T11" i="2" s="1"/>
  <c r="L11" i="2"/>
  <c r="K11" i="2"/>
  <c r="J11" i="2"/>
  <c r="I11" i="2"/>
  <c r="H11" i="2"/>
  <c r="G11" i="2"/>
  <c r="V11" i="2" s="1"/>
  <c r="F11" i="2"/>
  <c r="AB11" i="2" s="1"/>
  <c r="E11" i="2"/>
  <c r="D11" i="2"/>
  <c r="B11" i="2"/>
  <c r="AH10" i="2"/>
  <c r="AG10" i="2"/>
  <c r="AC10" i="2"/>
  <c r="AF10" i="2" s="1"/>
  <c r="AB10" i="2"/>
  <c r="AA10" i="2"/>
  <c r="P10" i="2"/>
  <c r="O10" i="2"/>
  <c r="M10" i="2"/>
  <c r="T10" i="2" s="1"/>
  <c r="L10" i="2"/>
  <c r="Z10" i="2" s="1"/>
  <c r="K10" i="2"/>
  <c r="J10" i="2"/>
  <c r="U10" i="2" s="1"/>
  <c r="I10" i="2"/>
  <c r="H10" i="2"/>
  <c r="G10" i="2"/>
  <c r="Q10" i="2" s="1"/>
  <c r="F10" i="2"/>
  <c r="E10" i="2"/>
  <c r="D10" i="2"/>
  <c r="B10" i="2"/>
  <c r="AH9" i="2"/>
  <c r="AF9" i="2"/>
  <c r="AD9" i="2"/>
  <c r="AG9" i="2" s="1"/>
  <c r="AC9" i="2"/>
  <c r="Z9" i="2"/>
  <c r="T9" i="2"/>
  <c r="P9" i="2"/>
  <c r="O9" i="2"/>
  <c r="M9" i="2"/>
  <c r="Q9" i="2" s="1"/>
  <c r="L9" i="2"/>
  <c r="K9" i="2"/>
  <c r="J9" i="2"/>
  <c r="U9" i="2" s="1"/>
  <c r="I9" i="2"/>
  <c r="AA9" i="2" s="1"/>
  <c r="H9" i="2"/>
  <c r="G9" i="2"/>
  <c r="V9" i="2" s="1"/>
  <c r="F9" i="2"/>
  <c r="AB9" i="2" s="1"/>
  <c r="E9" i="2"/>
  <c r="D9" i="2"/>
  <c r="B9" i="2"/>
  <c r="AH8" i="2"/>
  <c r="AG8" i="2"/>
  <c r="AE8" i="2"/>
  <c r="AC8" i="2"/>
  <c r="AF8" i="2" s="1"/>
  <c r="AB8" i="2"/>
  <c r="V8" i="2"/>
  <c r="T8" i="2"/>
  <c r="P8" i="2"/>
  <c r="O8" i="2"/>
  <c r="M8" i="2"/>
  <c r="L8" i="2"/>
  <c r="Z8" i="2" s="1"/>
  <c r="K8" i="2"/>
  <c r="J8" i="2"/>
  <c r="U8" i="2" s="1"/>
  <c r="I8" i="2"/>
  <c r="AA8" i="2" s="1"/>
  <c r="H8" i="2"/>
  <c r="G8" i="2"/>
  <c r="Q8" i="2" s="1"/>
  <c r="F8" i="2"/>
  <c r="E8" i="2"/>
  <c r="D8" i="2"/>
  <c r="B8" i="2"/>
  <c r="O99" i="2" s="1"/>
  <c r="AG7" i="2"/>
  <c r="AF7" i="2"/>
  <c r="AE7" i="2"/>
  <c r="AH7" i="2" s="1"/>
  <c r="AC7" i="2"/>
  <c r="AA7" i="2"/>
  <c r="Z7" i="2"/>
  <c r="V7" i="2"/>
  <c r="P7" i="2"/>
  <c r="O7" i="2"/>
  <c r="M7" i="2"/>
  <c r="T7" i="2" s="1"/>
  <c r="L7" i="2"/>
  <c r="K7" i="2"/>
  <c r="J7" i="2"/>
  <c r="U7" i="2" s="1"/>
  <c r="I7" i="2"/>
  <c r="H7" i="2"/>
  <c r="G7" i="2"/>
  <c r="F7" i="2"/>
  <c r="AB7" i="2" s="1"/>
  <c r="E7" i="2"/>
  <c r="D7" i="2"/>
  <c r="B7" i="2"/>
  <c r="AH6" i="2"/>
  <c r="AG6" i="2"/>
  <c r="AE6" i="2"/>
  <c r="AC6" i="2"/>
  <c r="AF6" i="2" s="1"/>
  <c r="AB6" i="2"/>
  <c r="AA6" i="2"/>
  <c r="W6" i="2"/>
  <c r="P6" i="2"/>
  <c r="O6" i="2"/>
  <c r="M6" i="2"/>
  <c r="T6" i="2" s="1"/>
  <c r="L6" i="2"/>
  <c r="Z6" i="2" s="1"/>
  <c r="K6" i="2"/>
  <c r="K79" i="2" s="1"/>
  <c r="J6" i="2"/>
  <c r="U6" i="2" s="1"/>
  <c r="I6" i="2"/>
  <c r="H6" i="2"/>
  <c r="G6" i="2"/>
  <c r="V6" i="2" s="1"/>
  <c r="F6" i="2"/>
  <c r="E6" i="2"/>
  <c r="D6" i="2"/>
  <c r="B6" i="2"/>
  <c r="P84" i="2" s="1"/>
  <c r="AF5" i="2"/>
  <c r="AE5" i="2"/>
  <c r="AE79" i="2" s="1"/>
  <c r="AD5" i="2"/>
  <c r="AD79" i="2" s="1"/>
  <c r="AC5" i="2"/>
  <c r="T5" i="2"/>
  <c r="P5" i="2"/>
  <c r="O5" i="2"/>
  <c r="M5" i="2"/>
  <c r="L5" i="2"/>
  <c r="K5" i="2"/>
  <c r="J5" i="2"/>
  <c r="U5" i="2" s="1"/>
  <c r="I5" i="2"/>
  <c r="I79" i="2" s="1"/>
  <c r="H5" i="2"/>
  <c r="G5" i="2"/>
  <c r="V5" i="2" s="1"/>
  <c r="F5" i="2"/>
  <c r="E5" i="2"/>
  <c r="D5" i="2"/>
  <c r="B5" i="2"/>
  <c r="I84" i="2" l="1"/>
  <c r="AF79" i="2"/>
  <c r="L99" i="2"/>
  <c r="H98" i="2"/>
  <c r="L97" i="2"/>
  <c r="H96" i="2"/>
  <c r="L95" i="2"/>
  <c r="H94" i="2"/>
  <c r="L93" i="2"/>
  <c r="Q92" i="2"/>
  <c r="H92" i="2"/>
  <c r="L91" i="2"/>
  <c r="Q90" i="2"/>
  <c r="H90" i="2"/>
  <c r="L89" i="2"/>
  <c r="H88" i="2"/>
  <c r="L87" i="2"/>
  <c r="H86" i="2"/>
  <c r="L85" i="2"/>
  <c r="H84" i="2"/>
  <c r="K99" i="2"/>
  <c r="P98" i="2"/>
  <c r="G98" i="2"/>
  <c r="K97" i="2"/>
  <c r="P96" i="2"/>
  <c r="G96" i="2"/>
  <c r="K95" i="2"/>
  <c r="P94" i="2"/>
  <c r="G94" i="2"/>
  <c r="K93" i="2"/>
  <c r="P92" i="2"/>
  <c r="G92" i="2"/>
  <c r="K91" i="2"/>
  <c r="P90" i="2"/>
  <c r="G90" i="2"/>
  <c r="K89" i="2"/>
  <c r="P88" i="2"/>
  <c r="G88" i="2"/>
  <c r="K87" i="2"/>
  <c r="P86" i="2"/>
  <c r="J99" i="2"/>
  <c r="O98" i="2"/>
  <c r="F98" i="2"/>
  <c r="J97" i="2"/>
  <c r="O96" i="2"/>
  <c r="F96" i="2"/>
  <c r="J95" i="2"/>
  <c r="O94" i="2"/>
  <c r="F94" i="2"/>
  <c r="J93" i="2"/>
  <c r="O92" i="2"/>
  <c r="F92" i="2"/>
  <c r="J91" i="2"/>
  <c r="O90" i="2"/>
  <c r="F90" i="2"/>
  <c r="J89" i="2"/>
  <c r="O88" i="2"/>
  <c r="F88" i="2"/>
  <c r="J87" i="2"/>
  <c r="O86" i="2"/>
  <c r="F86" i="2"/>
  <c r="J85" i="2"/>
  <c r="O84" i="2"/>
  <c r="F84" i="2"/>
  <c r="I99" i="2"/>
  <c r="M98" i="2"/>
  <c r="E98" i="2"/>
  <c r="I97" i="2"/>
  <c r="M96" i="2"/>
  <c r="E96" i="2"/>
  <c r="I95" i="2"/>
  <c r="M94" i="2"/>
  <c r="E94" i="2"/>
  <c r="I93" i="2"/>
  <c r="M92" i="2"/>
  <c r="E92" i="2"/>
  <c r="I91" i="2"/>
  <c r="M90" i="2"/>
  <c r="E90" i="2"/>
  <c r="I89" i="2"/>
  <c r="M88" i="2"/>
  <c r="E88" i="2"/>
  <c r="I87" i="2"/>
  <c r="M86" i="2"/>
  <c r="E86" i="2"/>
  <c r="I85" i="2"/>
  <c r="M84" i="2"/>
  <c r="E84" i="2"/>
  <c r="H99" i="2"/>
  <c r="L98" i="2"/>
  <c r="H97" i="2"/>
  <c r="L96" i="2"/>
  <c r="Q95" i="2"/>
  <c r="H95" i="2"/>
  <c r="L94" i="2"/>
  <c r="H93" i="2"/>
  <c r="L92" i="2"/>
  <c r="Q91" i="2"/>
  <c r="H91" i="2"/>
  <c r="L90" i="2"/>
  <c r="H89" i="2"/>
  <c r="L88" i="2"/>
  <c r="H87" i="2"/>
  <c r="L86" i="2"/>
  <c r="H85" i="2"/>
  <c r="L84" i="2"/>
  <c r="P99" i="2"/>
  <c r="G99" i="2"/>
  <c r="K98" i="2"/>
  <c r="P97" i="2"/>
  <c r="G97" i="2"/>
  <c r="K96" i="2"/>
  <c r="P95" i="2"/>
  <c r="G95" i="2"/>
  <c r="K94" i="2"/>
  <c r="P93" i="2"/>
  <c r="G93" i="2"/>
  <c r="K92" i="2"/>
  <c r="P91" i="2"/>
  <c r="G91" i="2"/>
  <c r="K90" i="2"/>
  <c r="P89" i="2"/>
  <c r="G89" i="2"/>
  <c r="K88" i="2"/>
  <c r="P87" i="2"/>
  <c r="G87" i="2"/>
  <c r="K86" i="2"/>
  <c r="P85" i="2"/>
  <c r="P100" i="2" s="1"/>
  <c r="G85" i="2"/>
  <c r="K84" i="2"/>
  <c r="E99" i="2"/>
  <c r="I96" i="2"/>
  <c r="M93" i="2"/>
  <c r="E91" i="2"/>
  <c r="I88" i="2"/>
  <c r="O85" i="2"/>
  <c r="G84" i="2"/>
  <c r="G100" i="2" s="1"/>
  <c r="J98" i="2"/>
  <c r="O95" i="2"/>
  <c r="F93" i="2"/>
  <c r="J90" i="2"/>
  <c r="O87" i="2"/>
  <c r="M85" i="2"/>
  <c r="I98" i="2"/>
  <c r="M95" i="2"/>
  <c r="E93" i="2"/>
  <c r="I90" i="2"/>
  <c r="M87" i="2"/>
  <c r="K85" i="2"/>
  <c r="O97" i="2"/>
  <c r="F95" i="2"/>
  <c r="J92" i="2"/>
  <c r="O89" i="2"/>
  <c r="F87" i="2"/>
  <c r="F85" i="2"/>
  <c r="M97" i="2"/>
  <c r="E95" i="2"/>
  <c r="I92" i="2"/>
  <c r="M89" i="2"/>
  <c r="E87" i="2"/>
  <c r="E85" i="2"/>
  <c r="M99" i="2"/>
  <c r="E97" i="2"/>
  <c r="I94" i="2"/>
  <c r="M91" i="2"/>
  <c r="E89" i="2"/>
  <c r="I86" i="2"/>
  <c r="J84" i="2"/>
  <c r="F99" i="2"/>
  <c r="J96" i="2"/>
  <c r="O93" i="2"/>
  <c r="F91" i="2"/>
  <c r="J88" i="2"/>
  <c r="AG5" i="2"/>
  <c r="AG79" i="2" s="1"/>
  <c r="Q11" i="2"/>
  <c r="Q85" i="2" s="1"/>
  <c r="Q15" i="2"/>
  <c r="Q86" i="2" s="1"/>
  <c r="Q19" i="2"/>
  <c r="Q87" i="2" s="1"/>
  <c r="Q45" i="2"/>
  <c r="Q51" i="2"/>
  <c r="G86" i="2"/>
  <c r="V42" i="2"/>
  <c r="Q42" i="2"/>
  <c r="T50" i="2"/>
  <c r="Q50" i="2"/>
  <c r="L79" i="2"/>
  <c r="Z5" i="2"/>
  <c r="Z79" i="2" s="1"/>
  <c r="AH5" i="2"/>
  <c r="AH79" i="2" s="1"/>
  <c r="Q7" i="2"/>
  <c r="Q12" i="2"/>
  <c r="Q16" i="2"/>
  <c r="Q27" i="2"/>
  <c r="T43" i="2"/>
  <c r="Q43" i="2"/>
  <c r="Q93" i="2" s="1"/>
  <c r="Q55" i="2"/>
  <c r="Q96" i="2" s="1"/>
  <c r="Q59" i="2"/>
  <c r="V69" i="2"/>
  <c r="Q69" i="2"/>
  <c r="Q98" i="2" s="1"/>
  <c r="J86" i="2"/>
  <c r="T79" i="2"/>
  <c r="E79" i="2"/>
  <c r="V10" i="2"/>
  <c r="V79" i="2" s="1"/>
  <c r="Q20" i="2"/>
  <c r="Q24" i="2"/>
  <c r="Q25" i="2"/>
  <c r="Q88" i="2" s="1"/>
  <c r="Q33" i="2"/>
  <c r="Q89" i="2" s="1"/>
  <c r="Q56" i="2"/>
  <c r="Q97" i="2" s="1"/>
  <c r="F89" i="2"/>
  <c r="J79" i="2"/>
  <c r="F79" i="2"/>
  <c r="T77" i="2"/>
  <c r="Q77" i="2"/>
  <c r="O91" i="2"/>
  <c r="U22" i="2"/>
  <c r="U79" i="2" s="1"/>
  <c r="T28" i="2"/>
  <c r="Q28" i="2"/>
  <c r="Q6" i="2"/>
  <c r="AA5" i="2"/>
  <c r="AA79" i="2" s="1"/>
  <c r="G79" i="2"/>
  <c r="P79" i="2"/>
  <c r="AC79" i="2"/>
  <c r="AE80" i="2" s="1"/>
  <c r="Q48" i="2"/>
  <c r="Q94" i="2" s="1"/>
  <c r="T62" i="2"/>
  <c r="Q62" i="2"/>
  <c r="J94" i="2"/>
  <c r="CD109" i="2"/>
  <c r="M79" i="2"/>
  <c r="O79" i="2"/>
  <c r="AB5" i="2"/>
  <c r="AB79" i="2" s="1"/>
  <c r="H79" i="2"/>
  <c r="Q5" i="2"/>
  <c r="W7" i="2"/>
  <c r="W8" i="2" s="1"/>
  <c r="W9" i="2" s="1"/>
  <c r="W10" i="2" s="1"/>
  <c r="W11" i="2" s="1"/>
  <c r="W12" i="2" s="1"/>
  <c r="W13" i="2" s="1"/>
  <c r="W14" i="2" s="1"/>
  <c r="W15" i="2" s="1"/>
  <c r="W16" i="2" s="1"/>
  <c r="W17" i="2" s="1"/>
  <c r="W18" i="2" s="1"/>
  <c r="W19" i="2" s="1"/>
  <c r="W20" i="2" s="1"/>
  <c r="W21" i="2" s="1"/>
  <c r="W22" i="2" s="1"/>
  <c r="W23" i="2" s="1"/>
  <c r="W24" i="2" s="1"/>
  <c r="W25" i="2" s="1"/>
  <c r="W26" i="2" s="1"/>
  <c r="W27" i="2" s="1"/>
  <c r="W28" i="2" s="1"/>
  <c r="W29" i="2" s="1"/>
  <c r="W30" i="2" s="1"/>
  <c r="W31" i="2" s="1"/>
  <c r="W32" i="2" s="1"/>
  <c r="W33" i="2" s="1"/>
  <c r="W34" i="2" s="1"/>
  <c r="W35" i="2" s="1"/>
  <c r="W36" i="2" s="1"/>
  <c r="W37" i="2" s="1"/>
  <c r="W38" i="2" s="1"/>
  <c r="W39" i="2" s="1"/>
  <c r="W40" i="2" s="1"/>
  <c r="W41" i="2" s="1"/>
  <c r="W42" i="2" s="1"/>
  <c r="W43" i="2" s="1"/>
  <c r="W44" i="2" s="1"/>
  <c r="W45" i="2" s="1"/>
  <c r="W46" i="2" s="1"/>
  <c r="W47" i="2" s="1"/>
  <c r="W48" i="2" s="1"/>
  <c r="W49" i="2" s="1"/>
  <c r="W50" i="2" s="1"/>
  <c r="W51" i="2" s="1"/>
  <c r="W52" i="2" s="1"/>
  <c r="W53" i="2" s="1"/>
  <c r="W54" i="2" s="1"/>
  <c r="W55" i="2" s="1"/>
  <c r="W56" i="2" s="1"/>
  <c r="W57" i="2" s="1"/>
  <c r="W58" i="2" s="1"/>
  <c r="W59" i="2" s="1"/>
  <c r="W60" i="2" s="1"/>
  <c r="W61" i="2" s="1"/>
  <c r="W62" i="2" s="1"/>
  <c r="W63" i="2" s="1"/>
  <c r="W64" i="2" s="1"/>
  <c r="W65" i="2" s="1"/>
  <c r="W66" i="2" s="1"/>
  <c r="W67" i="2" s="1"/>
  <c r="W68" i="2" s="1"/>
  <c r="W69" i="2" s="1"/>
  <c r="W70" i="2" s="1"/>
  <c r="W71" i="2" s="1"/>
  <c r="W72" i="2" s="1"/>
  <c r="W73" i="2" s="1"/>
  <c r="W74" i="2" s="1"/>
  <c r="W75" i="2" s="1"/>
  <c r="W76" i="2" s="1"/>
  <c r="W77" i="2" s="1"/>
  <c r="W78" i="2" s="1"/>
  <c r="F97" i="2"/>
  <c r="Q49" i="2"/>
  <c r="Q61" i="2"/>
  <c r="E102" i="2"/>
  <c r="F115" i="2"/>
  <c r="CD115" i="2" s="1"/>
  <c r="N115" i="2"/>
  <c r="V115" i="2"/>
  <c r="AI115" i="2"/>
  <c r="AQ115" i="2"/>
  <c r="AY115" i="2"/>
  <c r="BG115" i="2"/>
  <c r="BO115" i="2"/>
  <c r="BW115" i="2"/>
  <c r="E116" i="2"/>
  <c r="M116" i="2"/>
  <c r="U116" i="2"/>
  <c r="AH116" i="2"/>
  <c r="AP116" i="2"/>
  <c r="AX116" i="2"/>
  <c r="BF116" i="2"/>
  <c r="BN116" i="2"/>
  <c r="BV116" i="2"/>
  <c r="Q75" i="2"/>
  <c r="Q70" i="2"/>
  <c r="Q99" i="2" s="1"/>
  <c r="Q71" i="2"/>
  <c r="T78" i="2"/>
  <c r="Q78" i="2"/>
  <c r="CD110" i="2"/>
  <c r="U76" i="2"/>
  <c r="J116" i="2"/>
  <c r="R116" i="2"/>
  <c r="Z116" i="2"/>
  <c r="AM116" i="2"/>
  <c r="AU116" i="2"/>
  <c r="BC116" i="2"/>
  <c r="BK116" i="2"/>
  <c r="BS116" i="2"/>
  <c r="CA116" i="2"/>
  <c r="I117" i="2"/>
  <c r="CD117" i="2" s="1"/>
  <c r="Q117" i="2"/>
  <c r="Y117" i="2"/>
  <c r="AL117" i="2"/>
  <c r="AT117" i="2"/>
  <c r="BB117" i="2"/>
  <c r="BJ117" i="2"/>
  <c r="BR117" i="2"/>
  <c r="BZ117" i="2"/>
  <c r="CD111" i="2"/>
  <c r="L115" i="2"/>
  <c r="T115" i="2"/>
  <c r="AE115" i="2"/>
  <c r="AO115" i="2"/>
  <c r="AW115" i="2"/>
  <c r="BE115" i="2"/>
  <c r="BM115" i="2"/>
  <c r="BU115" i="2"/>
  <c r="CC115" i="2"/>
  <c r="CD112" i="2"/>
  <c r="CD106" i="2"/>
  <c r="CD107" i="2"/>
  <c r="CD108" i="2"/>
  <c r="G138" i="1"/>
  <c r="G137" i="1"/>
  <c r="AH98" i="1"/>
  <c r="AG98" i="1"/>
  <c r="AF98" i="1"/>
  <c r="AE98" i="1"/>
  <c r="AD98" i="1"/>
  <c r="AC98" i="1"/>
  <c r="AB98" i="1"/>
  <c r="AA98" i="1"/>
  <c r="Z98" i="1"/>
  <c r="Y98" i="1"/>
  <c r="W98" i="1"/>
  <c r="V98" i="1"/>
  <c r="U98" i="1"/>
  <c r="T98" i="1"/>
  <c r="S98" i="1"/>
  <c r="N98" i="1"/>
  <c r="P97" i="1"/>
  <c r="O97" i="1"/>
  <c r="M97" i="1"/>
  <c r="L97" i="1"/>
  <c r="K97" i="1"/>
  <c r="J97" i="1"/>
  <c r="I97" i="1"/>
  <c r="H97" i="1"/>
  <c r="G97" i="1"/>
  <c r="F97" i="1"/>
  <c r="E97" i="1"/>
  <c r="P96" i="1"/>
  <c r="O96" i="1"/>
  <c r="M96" i="1"/>
  <c r="L96" i="1"/>
  <c r="K96" i="1"/>
  <c r="J96" i="1"/>
  <c r="I96" i="1"/>
  <c r="H96" i="1"/>
  <c r="G96" i="1"/>
  <c r="F96" i="1"/>
  <c r="E96" i="1"/>
  <c r="P95" i="1"/>
  <c r="O95" i="1"/>
  <c r="M95" i="1"/>
  <c r="L95" i="1"/>
  <c r="K95" i="1"/>
  <c r="J95" i="1"/>
  <c r="I95" i="1"/>
  <c r="H95" i="1"/>
  <c r="G95" i="1"/>
  <c r="F95" i="1"/>
  <c r="E95" i="1"/>
  <c r="P94" i="1"/>
  <c r="O94" i="1"/>
  <c r="M94" i="1"/>
  <c r="L94" i="1"/>
  <c r="K94" i="1"/>
  <c r="J94" i="1"/>
  <c r="I94" i="1"/>
  <c r="H94" i="1"/>
  <c r="G94" i="1"/>
  <c r="F94" i="1"/>
  <c r="E94" i="1"/>
  <c r="P93" i="1"/>
  <c r="O93" i="1"/>
  <c r="M93" i="1"/>
  <c r="L93" i="1"/>
  <c r="K93" i="1"/>
  <c r="J93" i="1"/>
  <c r="I93" i="1"/>
  <c r="H93" i="1"/>
  <c r="G93" i="1"/>
  <c r="F93" i="1"/>
  <c r="E93" i="1"/>
  <c r="P92" i="1"/>
  <c r="O92" i="1"/>
  <c r="M92" i="1"/>
  <c r="L92" i="1"/>
  <c r="K92" i="1"/>
  <c r="J92" i="1"/>
  <c r="I92" i="1"/>
  <c r="H92" i="1"/>
  <c r="G92" i="1"/>
  <c r="F92" i="1"/>
  <c r="E92" i="1"/>
  <c r="P91" i="1"/>
  <c r="O91" i="1"/>
  <c r="M91" i="1"/>
  <c r="L91" i="1"/>
  <c r="K91" i="1"/>
  <c r="J91" i="1"/>
  <c r="I91" i="1"/>
  <c r="H91" i="1"/>
  <c r="G91" i="1"/>
  <c r="F91" i="1"/>
  <c r="E91" i="1"/>
  <c r="P90" i="1"/>
  <c r="O90" i="1"/>
  <c r="M90" i="1"/>
  <c r="L90" i="1"/>
  <c r="K90" i="1"/>
  <c r="J90" i="1"/>
  <c r="I90" i="1"/>
  <c r="H90" i="1"/>
  <c r="G90" i="1"/>
  <c r="F90" i="1"/>
  <c r="E90" i="1"/>
  <c r="P89" i="1"/>
  <c r="O89" i="1"/>
  <c r="M89" i="1"/>
  <c r="L89" i="1"/>
  <c r="K89" i="1"/>
  <c r="J89" i="1"/>
  <c r="I89" i="1"/>
  <c r="H89" i="1"/>
  <c r="G89" i="1"/>
  <c r="F89" i="1"/>
  <c r="E89" i="1"/>
  <c r="P88" i="1"/>
  <c r="O88" i="1"/>
  <c r="M88" i="1"/>
  <c r="L88" i="1"/>
  <c r="K88" i="1"/>
  <c r="J88" i="1"/>
  <c r="I88" i="1"/>
  <c r="H88" i="1"/>
  <c r="G88" i="1"/>
  <c r="F88" i="1"/>
  <c r="E88" i="1"/>
  <c r="P87" i="1"/>
  <c r="O87" i="1"/>
  <c r="M87" i="1"/>
  <c r="L87" i="1"/>
  <c r="K87" i="1"/>
  <c r="J87" i="1"/>
  <c r="I87" i="1"/>
  <c r="H87" i="1"/>
  <c r="G87" i="1"/>
  <c r="F87" i="1"/>
  <c r="E87" i="1"/>
  <c r="P86" i="1"/>
  <c r="O86" i="1"/>
  <c r="M86" i="1"/>
  <c r="L86" i="1"/>
  <c r="K86" i="1"/>
  <c r="J86" i="1"/>
  <c r="I86" i="1"/>
  <c r="H86" i="1"/>
  <c r="G86" i="1"/>
  <c r="F86" i="1"/>
  <c r="E86" i="1"/>
  <c r="P85" i="1"/>
  <c r="O85" i="1"/>
  <c r="M85" i="1"/>
  <c r="L85" i="1"/>
  <c r="K85" i="1"/>
  <c r="J85" i="1"/>
  <c r="I85" i="1"/>
  <c r="H85" i="1"/>
  <c r="G85" i="1"/>
  <c r="F85" i="1"/>
  <c r="E85" i="1"/>
  <c r="P84" i="1"/>
  <c r="P98" i="1" s="1"/>
  <c r="O84" i="1"/>
  <c r="O98" i="1" s="1"/>
  <c r="M84" i="1"/>
  <c r="M98" i="1" s="1"/>
  <c r="L84" i="1"/>
  <c r="L98" i="1" s="1"/>
  <c r="K84" i="1"/>
  <c r="K98" i="1" s="1"/>
  <c r="J84" i="1"/>
  <c r="J98" i="1" s="1"/>
  <c r="I84" i="1"/>
  <c r="I98" i="1" s="1"/>
  <c r="H84" i="1"/>
  <c r="H98" i="1" s="1"/>
  <c r="G84" i="1"/>
  <c r="G98" i="1" s="1"/>
  <c r="F84" i="1"/>
  <c r="F98" i="1" s="1"/>
  <c r="E84" i="1"/>
  <c r="E98" i="1" s="1"/>
  <c r="X79" i="1"/>
  <c r="Y80" i="1" s="1"/>
  <c r="T79" i="1"/>
  <c r="V80" i="1" s="1"/>
  <c r="S79" i="1"/>
  <c r="S80" i="1" s="1"/>
  <c r="P79" i="1"/>
  <c r="O79" i="1"/>
  <c r="N79" i="1"/>
  <c r="M79" i="1"/>
  <c r="L79" i="1"/>
  <c r="K79" i="1"/>
  <c r="J79" i="1"/>
  <c r="I79" i="1"/>
  <c r="H79" i="1"/>
  <c r="G79" i="1"/>
  <c r="F79" i="1"/>
  <c r="E79" i="1"/>
  <c r="AG78" i="1"/>
  <c r="AC78" i="1"/>
  <c r="AF78" i="1" s="1"/>
  <c r="AB78" i="1"/>
  <c r="Z78" i="1"/>
  <c r="Q78" i="1"/>
  <c r="AG77" i="1"/>
  <c r="AC77" i="1"/>
  <c r="AF77" i="1" s="1"/>
  <c r="AB77" i="1"/>
  <c r="Z77" i="1"/>
  <c r="Q77" i="1"/>
  <c r="Q97" i="1" s="1"/>
  <c r="AG76" i="1"/>
  <c r="AF76" i="1"/>
  <c r="AC76" i="1"/>
  <c r="AB76" i="1"/>
  <c r="Z76" i="1"/>
  <c r="Q76" i="1"/>
  <c r="AG75" i="1"/>
  <c r="AC75" i="1"/>
  <c r="AF75" i="1" s="1"/>
  <c r="AB75" i="1"/>
  <c r="Z75" i="1"/>
  <c r="Q75" i="1"/>
  <c r="AG74" i="1"/>
  <c r="AC74" i="1"/>
  <c r="AF74" i="1" s="1"/>
  <c r="AB74" i="1"/>
  <c r="Z74" i="1"/>
  <c r="Q74" i="1"/>
  <c r="Q96" i="1" s="1"/>
  <c r="AG73" i="1"/>
  <c r="AF73" i="1"/>
  <c r="AC73" i="1"/>
  <c r="AB73" i="1"/>
  <c r="Z73" i="1"/>
  <c r="Q73" i="1"/>
  <c r="AG72" i="1"/>
  <c r="AC72" i="1"/>
  <c r="AF72" i="1" s="1"/>
  <c r="AB72" i="1"/>
  <c r="Z72" i="1"/>
  <c r="Q72" i="1"/>
  <c r="AG71" i="1"/>
  <c r="AF71" i="1"/>
  <c r="AC71" i="1"/>
  <c r="AB71" i="1"/>
  <c r="Z71" i="1"/>
  <c r="Q71" i="1"/>
  <c r="AG70" i="1"/>
  <c r="AC70" i="1"/>
  <c r="AF70" i="1" s="1"/>
  <c r="AB70" i="1"/>
  <c r="Z70" i="1"/>
  <c r="Q70" i="1"/>
  <c r="AG69" i="1"/>
  <c r="AC69" i="1"/>
  <c r="AF69" i="1" s="1"/>
  <c r="AB69" i="1"/>
  <c r="Z69" i="1"/>
  <c r="Q69" i="1"/>
  <c r="AG68" i="1"/>
  <c r="AF68" i="1"/>
  <c r="AC68" i="1"/>
  <c r="AB68" i="1"/>
  <c r="Z68" i="1"/>
  <c r="Q68" i="1"/>
  <c r="Q95" i="1" s="1"/>
  <c r="AG67" i="1"/>
  <c r="AC67" i="1"/>
  <c r="AF67" i="1" s="1"/>
  <c r="AB67" i="1"/>
  <c r="Z67" i="1"/>
  <c r="Q67" i="1"/>
  <c r="AG66" i="1"/>
  <c r="AC66" i="1"/>
  <c r="AF66" i="1" s="1"/>
  <c r="AB66" i="1"/>
  <c r="Z66" i="1"/>
  <c r="Q66" i="1"/>
  <c r="Q94" i="1" s="1"/>
  <c r="AG65" i="1"/>
  <c r="AF65" i="1"/>
  <c r="AC65" i="1"/>
  <c r="AB65" i="1"/>
  <c r="Z65" i="1"/>
  <c r="Q65" i="1"/>
  <c r="AG64" i="1"/>
  <c r="AC64" i="1"/>
  <c r="AF64" i="1" s="1"/>
  <c r="AB64" i="1"/>
  <c r="Z64" i="1"/>
  <c r="Q64" i="1"/>
  <c r="AG63" i="1"/>
  <c r="AF63" i="1"/>
  <c r="AC63" i="1"/>
  <c r="AB63" i="1"/>
  <c r="Z63" i="1"/>
  <c r="Q63" i="1"/>
  <c r="Q93" i="1" s="1"/>
  <c r="AG62" i="1"/>
  <c r="AC62" i="1"/>
  <c r="AF62" i="1" s="1"/>
  <c r="AB62" i="1"/>
  <c r="Z62" i="1"/>
  <c r="Q62" i="1"/>
  <c r="AG61" i="1"/>
  <c r="AC61" i="1"/>
  <c r="AF61" i="1" s="1"/>
  <c r="AB61" i="1"/>
  <c r="Z61" i="1"/>
  <c r="Q61" i="1"/>
  <c r="AG60" i="1"/>
  <c r="AF60" i="1"/>
  <c r="AC60" i="1"/>
  <c r="AB60" i="1"/>
  <c r="Z60" i="1"/>
  <c r="Q60" i="1"/>
  <c r="Q92" i="1" s="1"/>
  <c r="AG59" i="1"/>
  <c r="AC59" i="1"/>
  <c r="AF59" i="1" s="1"/>
  <c r="AB59" i="1"/>
  <c r="Z59" i="1"/>
  <c r="Q59" i="1"/>
  <c r="AG58" i="1"/>
  <c r="AC58" i="1"/>
  <c r="AF58" i="1" s="1"/>
  <c r="AB58" i="1"/>
  <c r="Z58" i="1"/>
  <c r="Q58" i="1"/>
  <c r="AG57" i="1"/>
  <c r="AF57" i="1"/>
  <c r="AC57" i="1"/>
  <c r="AB57" i="1"/>
  <c r="Z57" i="1"/>
  <c r="Q57" i="1"/>
  <c r="AG56" i="1"/>
  <c r="AC56" i="1"/>
  <c r="AF56" i="1" s="1"/>
  <c r="AB56" i="1"/>
  <c r="Z56" i="1"/>
  <c r="Q56" i="1"/>
  <c r="AG55" i="1"/>
  <c r="AF55" i="1"/>
  <c r="AC55" i="1"/>
  <c r="AB55" i="1"/>
  <c r="Z55" i="1"/>
  <c r="Q55" i="1"/>
  <c r="Q91" i="1" s="1"/>
  <c r="AG54" i="1"/>
  <c r="AC54" i="1"/>
  <c r="AF54" i="1" s="1"/>
  <c r="AB54" i="1"/>
  <c r="Z54" i="1"/>
  <c r="Q54" i="1"/>
  <c r="AG53" i="1"/>
  <c r="AC53" i="1"/>
  <c r="AF53" i="1" s="1"/>
  <c r="AB53" i="1"/>
  <c r="Z53" i="1"/>
  <c r="Q53" i="1"/>
  <c r="AG52" i="1"/>
  <c r="AF52" i="1"/>
  <c r="AC52" i="1"/>
  <c r="AB52" i="1"/>
  <c r="Z52" i="1"/>
  <c r="Q52" i="1"/>
  <c r="AG51" i="1"/>
  <c r="AC51" i="1"/>
  <c r="AF51" i="1" s="1"/>
  <c r="AB51" i="1"/>
  <c r="Z51" i="1"/>
  <c r="Q51" i="1"/>
  <c r="AG50" i="1"/>
  <c r="AC50" i="1"/>
  <c r="AF50" i="1" s="1"/>
  <c r="AB50" i="1"/>
  <c r="Z50" i="1"/>
  <c r="Q50" i="1"/>
  <c r="AG49" i="1"/>
  <c r="AF49" i="1"/>
  <c r="AC49" i="1"/>
  <c r="AB49" i="1"/>
  <c r="Z49" i="1"/>
  <c r="Q49" i="1"/>
  <c r="AG48" i="1"/>
  <c r="AC48" i="1"/>
  <c r="AF48" i="1" s="1"/>
  <c r="AB48" i="1"/>
  <c r="Z48" i="1"/>
  <c r="Q48" i="1"/>
  <c r="AG47" i="1"/>
  <c r="AF47" i="1"/>
  <c r="AC47" i="1"/>
  <c r="AB47" i="1"/>
  <c r="Z47" i="1"/>
  <c r="Q47" i="1"/>
  <c r="Q90" i="1" s="1"/>
  <c r="AG46" i="1"/>
  <c r="AC46" i="1"/>
  <c r="AF46" i="1" s="1"/>
  <c r="AB46" i="1"/>
  <c r="Z46" i="1"/>
  <c r="Q46" i="1"/>
  <c r="AG45" i="1"/>
  <c r="AC45" i="1"/>
  <c r="AF45" i="1" s="1"/>
  <c r="AB45" i="1"/>
  <c r="Z45" i="1"/>
  <c r="Q45" i="1"/>
  <c r="AG44" i="1"/>
  <c r="AF44" i="1"/>
  <c r="AC44" i="1"/>
  <c r="AB44" i="1"/>
  <c r="Z44" i="1"/>
  <c r="Q44" i="1"/>
  <c r="AG43" i="1"/>
  <c r="AC43" i="1"/>
  <c r="AF43" i="1" s="1"/>
  <c r="AB43" i="1"/>
  <c r="Z43" i="1"/>
  <c r="Q43" i="1"/>
  <c r="AG42" i="1"/>
  <c r="AC42" i="1"/>
  <c r="AF42" i="1" s="1"/>
  <c r="AB42" i="1"/>
  <c r="Z42" i="1"/>
  <c r="Q42" i="1"/>
  <c r="AG41" i="1"/>
  <c r="AF41" i="1"/>
  <c r="AC41" i="1"/>
  <c r="AB41" i="1"/>
  <c r="Z41" i="1"/>
  <c r="Q41" i="1"/>
  <c r="AG40" i="1"/>
  <c r="AC40" i="1"/>
  <c r="AF40" i="1" s="1"/>
  <c r="AB40" i="1"/>
  <c r="Z40" i="1"/>
  <c r="Q40" i="1"/>
  <c r="AG39" i="1"/>
  <c r="AF39" i="1"/>
  <c r="AC39" i="1"/>
  <c r="AB39" i="1"/>
  <c r="Z39" i="1"/>
  <c r="Q39" i="1"/>
  <c r="AG38" i="1"/>
  <c r="AC38" i="1"/>
  <c r="AF38" i="1" s="1"/>
  <c r="AB38" i="1"/>
  <c r="Z38" i="1"/>
  <c r="Q38" i="1"/>
  <c r="AG37" i="1"/>
  <c r="AC37" i="1"/>
  <c r="AF37" i="1" s="1"/>
  <c r="AB37" i="1"/>
  <c r="Z37" i="1"/>
  <c r="Q37" i="1"/>
  <c r="AG36" i="1"/>
  <c r="AF36" i="1"/>
  <c r="AC36" i="1"/>
  <c r="AB36" i="1"/>
  <c r="Z36" i="1"/>
  <c r="Q36" i="1"/>
  <c r="AG35" i="1"/>
  <c r="AC35" i="1"/>
  <c r="AF35" i="1" s="1"/>
  <c r="AB35" i="1"/>
  <c r="Z35" i="1"/>
  <c r="Q35" i="1"/>
  <c r="AG34" i="1"/>
  <c r="AC34" i="1"/>
  <c r="AF34" i="1" s="1"/>
  <c r="AB34" i="1"/>
  <c r="Z34" i="1"/>
  <c r="Q34" i="1"/>
  <c r="AG33" i="1"/>
  <c r="AF33" i="1"/>
  <c r="AC33" i="1"/>
  <c r="AB33" i="1"/>
  <c r="Z33" i="1"/>
  <c r="Q33" i="1"/>
  <c r="AG32" i="1"/>
  <c r="AC32" i="1"/>
  <c r="AF32" i="1" s="1"/>
  <c r="AB32" i="1"/>
  <c r="Z32" i="1"/>
  <c r="Q32" i="1"/>
  <c r="Q89" i="1" s="1"/>
  <c r="AG31" i="1"/>
  <c r="AF31" i="1"/>
  <c r="AC31" i="1"/>
  <c r="AB31" i="1"/>
  <c r="Z31" i="1"/>
  <c r="Q31" i="1"/>
  <c r="AG30" i="1"/>
  <c r="AC30" i="1"/>
  <c r="AF30" i="1" s="1"/>
  <c r="AB30" i="1"/>
  <c r="Z30" i="1"/>
  <c r="Q30" i="1"/>
  <c r="AG29" i="1"/>
  <c r="AC29" i="1"/>
  <c r="AF29" i="1" s="1"/>
  <c r="AB29" i="1"/>
  <c r="Z29" i="1"/>
  <c r="Q29" i="1"/>
  <c r="AG28" i="1"/>
  <c r="AF28" i="1"/>
  <c r="AC28" i="1"/>
  <c r="AB28" i="1"/>
  <c r="Z28" i="1"/>
  <c r="Q28" i="1"/>
  <c r="AG27" i="1"/>
  <c r="AC27" i="1"/>
  <c r="AF27" i="1" s="1"/>
  <c r="AB27" i="1"/>
  <c r="Z27" i="1"/>
  <c r="Q27" i="1"/>
  <c r="AG26" i="1"/>
  <c r="AC26" i="1"/>
  <c r="AF26" i="1" s="1"/>
  <c r="AB26" i="1"/>
  <c r="Z26" i="1"/>
  <c r="Q26" i="1"/>
  <c r="Q88" i="1" s="1"/>
  <c r="AG25" i="1"/>
  <c r="AF25" i="1"/>
  <c r="AC25" i="1"/>
  <c r="AB25" i="1"/>
  <c r="Z25" i="1"/>
  <c r="Q25" i="1"/>
  <c r="AG24" i="1"/>
  <c r="AC24" i="1"/>
  <c r="AF24" i="1" s="1"/>
  <c r="AB24" i="1"/>
  <c r="Z24" i="1"/>
  <c r="Q24" i="1"/>
  <c r="AG23" i="1"/>
  <c r="AF23" i="1"/>
  <c r="AC23" i="1"/>
  <c r="AB23" i="1"/>
  <c r="Z23" i="1"/>
  <c r="Q23" i="1"/>
  <c r="AG22" i="1"/>
  <c r="AC22" i="1"/>
  <c r="AF22" i="1" s="1"/>
  <c r="AB22" i="1"/>
  <c r="Z22" i="1"/>
  <c r="Q22" i="1"/>
  <c r="AG21" i="1"/>
  <c r="AC21" i="1"/>
  <c r="AF21" i="1" s="1"/>
  <c r="AB21" i="1"/>
  <c r="Z21" i="1"/>
  <c r="Q21" i="1"/>
  <c r="AG20" i="1"/>
  <c r="AF20" i="1"/>
  <c r="AC20" i="1"/>
  <c r="AB20" i="1"/>
  <c r="Z20" i="1"/>
  <c r="Q20" i="1"/>
  <c r="AG19" i="1"/>
  <c r="AC19" i="1"/>
  <c r="AF19" i="1" s="1"/>
  <c r="AB19" i="1"/>
  <c r="Z19" i="1"/>
  <c r="Q19" i="1"/>
  <c r="AG18" i="1"/>
  <c r="AC18" i="1"/>
  <c r="AF18" i="1" s="1"/>
  <c r="AB18" i="1"/>
  <c r="Z18" i="1"/>
  <c r="Q18" i="1"/>
  <c r="Q87" i="1" s="1"/>
  <c r="AG17" i="1"/>
  <c r="AF17" i="1"/>
  <c r="AC17" i="1"/>
  <c r="AB17" i="1"/>
  <c r="Z17" i="1"/>
  <c r="Q17" i="1"/>
  <c r="AG16" i="1"/>
  <c r="AC16" i="1"/>
  <c r="AF16" i="1" s="1"/>
  <c r="AB16" i="1"/>
  <c r="Z16" i="1"/>
  <c r="Q16" i="1"/>
  <c r="AG15" i="1"/>
  <c r="AF15" i="1"/>
  <c r="AC15" i="1"/>
  <c r="AB15" i="1"/>
  <c r="Z15" i="1"/>
  <c r="Q15" i="1"/>
  <c r="Q86" i="1" s="1"/>
  <c r="AG14" i="1"/>
  <c r="AC14" i="1"/>
  <c r="AF14" i="1" s="1"/>
  <c r="AB14" i="1"/>
  <c r="Z14" i="1"/>
  <c r="Q14" i="1"/>
  <c r="AG13" i="1"/>
  <c r="AC13" i="1"/>
  <c r="AF13" i="1" s="1"/>
  <c r="AB13" i="1"/>
  <c r="Z13" i="1"/>
  <c r="Q13" i="1"/>
  <c r="AG12" i="1"/>
  <c r="AF12" i="1"/>
  <c r="AC12" i="1"/>
  <c r="AB12" i="1"/>
  <c r="Z12" i="1"/>
  <c r="Q12" i="1"/>
  <c r="AG11" i="1"/>
  <c r="AC11" i="1"/>
  <c r="AF11" i="1" s="1"/>
  <c r="AB11" i="1"/>
  <c r="Z11" i="1"/>
  <c r="Q11" i="1"/>
  <c r="AG10" i="1"/>
  <c r="AC10" i="1"/>
  <c r="AF10" i="1" s="1"/>
  <c r="AB10" i="1"/>
  <c r="Z10" i="1"/>
  <c r="Q10" i="1"/>
  <c r="AG9" i="1"/>
  <c r="AF9" i="1"/>
  <c r="AC9" i="1"/>
  <c r="AB9" i="1"/>
  <c r="Z9" i="1"/>
  <c r="Q9" i="1"/>
  <c r="Q85" i="1" s="1"/>
  <c r="AG8" i="1"/>
  <c r="AC8" i="1"/>
  <c r="AC79" i="1" s="1"/>
  <c r="AE80" i="1" s="1"/>
  <c r="AB8" i="1"/>
  <c r="Z8" i="1"/>
  <c r="W8" i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Q8" i="1"/>
  <c r="AG7" i="1"/>
  <c r="AF7" i="1"/>
  <c r="AC7" i="1"/>
  <c r="AB7" i="1"/>
  <c r="Z7" i="1"/>
  <c r="W7" i="1"/>
  <c r="Q7" i="1"/>
  <c r="AG6" i="1"/>
  <c r="AC6" i="1"/>
  <c r="AF6" i="1" s="1"/>
  <c r="AB6" i="1"/>
  <c r="Z6" i="1"/>
  <c r="W6" i="1"/>
  <c r="Q6" i="1"/>
  <c r="AG5" i="1"/>
  <c r="AG79" i="1" s="1"/>
  <c r="AC5" i="1"/>
  <c r="AF5" i="1" s="1"/>
  <c r="AB5" i="1"/>
  <c r="AB79" i="1" s="1"/>
  <c r="Z5" i="1"/>
  <c r="Z79" i="1" s="1"/>
  <c r="Q5" i="1"/>
  <c r="Q84" i="1" s="1"/>
  <c r="O100" i="2" l="1"/>
  <c r="CD116" i="2"/>
  <c r="Q79" i="2"/>
  <c r="J100" i="2"/>
  <c r="H100" i="2"/>
  <c r="AH80" i="2"/>
  <c r="M100" i="2"/>
  <c r="V80" i="2"/>
  <c r="Q84" i="2"/>
  <c r="Q100" i="2" s="1"/>
  <c r="I100" i="2"/>
  <c r="W79" i="2"/>
  <c r="W80" i="2" s="1"/>
  <c r="AB80" i="2"/>
  <c r="K100" i="2"/>
  <c r="L100" i="2"/>
  <c r="E100" i="2"/>
  <c r="F100" i="2"/>
  <c r="AF79" i="1"/>
  <c r="AH80" i="1" s="1"/>
  <c r="W79" i="1"/>
  <c r="W80" i="1" s="1"/>
  <c r="Q98" i="1"/>
  <c r="AB80" i="1"/>
  <c r="AF8" i="1"/>
  <c r="Q79" i="1"/>
</calcChain>
</file>

<file path=xl/comments1.xml><?xml version="1.0" encoding="utf-8"?>
<comments xmlns="http://schemas.openxmlformats.org/spreadsheetml/2006/main">
  <authors>
    <author>MasMad</author>
    <author>Achmad Pribadi</author>
  </authors>
  <commentList>
    <comment ref="J58" authorId="0" shapeId="0">
      <text>
        <r>
          <rPr>
            <b/>
            <sz val="9"/>
            <color indexed="81"/>
            <rFont val="Tahoma"/>
            <family val="2"/>
          </rPr>
          <t>MasMad:</t>
        </r>
        <r>
          <rPr>
            <sz val="9"/>
            <color indexed="81"/>
            <rFont val="Tahoma"/>
            <family val="2"/>
          </rPr>
          <t xml:space="preserve">
Ciamis, Cilacap + Kota Banjar</t>
        </r>
      </text>
    </comment>
    <comment ref="E62" authorId="1" shapeId="0">
      <text>
        <r>
          <rPr>
            <b/>
            <sz val="9"/>
            <color indexed="81"/>
            <rFont val="Tahoma"/>
            <family val="2"/>
          </rPr>
          <t>Achmad Pribadi:</t>
        </r>
        <r>
          <rPr>
            <sz val="9"/>
            <color indexed="81"/>
            <rFont val="Tahoma"/>
            <family val="2"/>
          </rPr>
          <t xml:space="preserve">
Bukan punya pusat </t>
        </r>
      </text>
    </comment>
    <comment ref="J68" authorId="0" shapeId="0">
      <text>
        <r>
          <rPr>
            <b/>
            <sz val="9"/>
            <color indexed="81"/>
            <rFont val="Tahoma"/>
            <family val="2"/>
          </rPr>
          <t>MasMad:</t>
        </r>
        <r>
          <rPr>
            <sz val="9"/>
            <color indexed="81"/>
            <rFont val="Tahoma"/>
            <family val="2"/>
          </rPr>
          <t xml:space="preserve">
Indramayu, Majalengka + CIREBON</t>
        </r>
      </text>
    </comment>
    <comment ref="J70" authorId="0" shapeId="0">
      <text>
        <r>
          <rPr>
            <b/>
            <sz val="9"/>
            <color indexed="81"/>
            <rFont val="Tahoma"/>
            <family val="2"/>
          </rPr>
          <t>MasMad:</t>
        </r>
        <r>
          <rPr>
            <sz val="9"/>
            <color indexed="81"/>
            <rFont val="Tahoma"/>
            <family val="2"/>
          </rPr>
          <t xml:space="preserve">
Ciamis, Cilacap + PANGANDARAN</t>
        </r>
      </text>
    </comment>
    <comment ref="J97" authorId="0" shapeId="0">
      <text>
        <r>
          <rPr>
            <b/>
            <sz val="9"/>
            <color indexed="81"/>
            <rFont val="Tahoma"/>
            <family val="2"/>
          </rPr>
          <t>MasMad:</t>
        </r>
        <r>
          <rPr>
            <sz val="9"/>
            <color indexed="81"/>
            <rFont val="Tahoma"/>
            <family val="2"/>
          </rPr>
          <t xml:space="preserve">
Ngawi, Madiun + MAGETAN+KOTA MADIUN</t>
        </r>
      </text>
    </comment>
    <comment ref="J107" authorId="0" shapeId="0">
      <text>
        <r>
          <rPr>
            <b/>
            <sz val="9"/>
            <color indexed="81"/>
            <rFont val="Tahoma"/>
            <family val="2"/>
          </rPr>
          <t>MasMad:</t>
        </r>
        <r>
          <rPr>
            <sz val="9"/>
            <color indexed="81"/>
            <rFont val="Tahoma"/>
            <family val="2"/>
          </rPr>
          <t xml:space="preserve">
Kediri, Jombang + NGANJUK</t>
        </r>
      </text>
    </comment>
    <comment ref="J109" authorId="0" shapeId="0">
      <text>
        <r>
          <rPr>
            <b/>
            <sz val="9"/>
            <color indexed="81"/>
            <rFont val="Tahoma"/>
            <family val="2"/>
          </rPr>
          <t>MasMad:</t>
        </r>
        <r>
          <rPr>
            <sz val="9"/>
            <color indexed="81"/>
            <rFont val="Tahoma"/>
            <family val="2"/>
          </rPr>
          <t xml:space="preserve">
Kediri, Jombang + MALANG</t>
        </r>
      </text>
    </comment>
    <comment ref="J134" authorId="0" shapeId="0">
      <text>
        <r>
          <rPr>
            <b/>
            <sz val="9"/>
            <color indexed="81"/>
            <rFont val="Tahoma"/>
            <family val="2"/>
          </rPr>
          <t>MasMad:</t>
        </r>
        <r>
          <rPr>
            <sz val="9"/>
            <color indexed="81"/>
            <rFont val="Tahoma"/>
            <family val="2"/>
          </rPr>
          <t xml:space="preserve">
Tapin + BANJAR</t>
        </r>
      </text>
    </comment>
    <comment ref="J148" authorId="0" shapeId="0">
      <text>
        <r>
          <rPr>
            <b/>
            <sz val="9"/>
            <color indexed="81"/>
            <rFont val="Tahoma"/>
            <family val="2"/>
          </rPr>
          <t>MasMad:</t>
        </r>
        <r>
          <rPr>
            <sz val="9"/>
            <color indexed="81"/>
            <rFont val="Tahoma"/>
            <family val="2"/>
          </rPr>
          <t xml:space="preserve">
BolMong + BOLTIM+KOTAMOBAGU</t>
        </r>
      </text>
    </comment>
  </commentList>
</comments>
</file>

<file path=xl/sharedStrings.xml><?xml version="1.0" encoding="utf-8"?>
<sst xmlns="http://schemas.openxmlformats.org/spreadsheetml/2006/main" count="1452" uniqueCount="431">
  <si>
    <t>PROVINCE/DISTRICT</t>
  </si>
  <si>
    <t>Central</t>
  </si>
  <si>
    <t>Province</t>
  </si>
  <si>
    <t>Districts</t>
  </si>
  <si>
    <t>Total</t>
  </si>
  <si>
    <t>P3A</t>
  </si>
  <si>
    <t>PSETK</t>
  </si>
  <si>
    <t>RP2I</t>
  </si>
  <si>
    <t>KOMIR</t>
  </si>
  <si>
    <t>Rehab (Ha)</t>
  </si>
  <si>
    <t>PAI</t>
  </si>
  <si>
    <t>IKSI</t>
  </si>
  <si>
    <t>Area</t>
  </si>
  <si>
    <t>Rehab</t>
  </si>
  <si>
    <t>DI</t>
  </si>
  <si>
    <t>N Of Distr.</t>
  </si>
  <si>
    <t>Kab</t>
  </si>
  <si>
    <t>Prop</t>
  </si>
  <si>
    <t>Pusat</t>
  </si>
  <si>
    <t>I</t>
  </si>
  <si>
    <t>NAD</t>
  </si>
  <si>
    <t>Aceh Besar</t>
  </si>
  <si>
    <t>Aceh Utara</t>
  </si>
  <si>
    <t>Aceh Timur</t>
  </si>
  <si>
    <t>Bireun</t>
  </si>
  <si>
    <t>II</t>
  </si>
  <si>
    <t>Sumut</t>
  </si>
  <si>
    <t>Tapanuli Tengah</t>
  </si>
  <si>
    <t>Asahan</t>
  </si>
  <si>
    <t>Humbang Hasundutan</t>
  </si>
  <si>
    <t>Simalungun</t>
  </si>
  <si>
    <t>III</t>
  </si>
  <si>
    <t>Sumbar</t>
  </si>
  <si>
    <t>Sinjunjung</t>
  </si>
  <si>
    <t>Pasaman</t>
  </si>
  <si>
    <t>Limapuluh Koto</t>
  </si>
  <si>
    <t>Pasaman Barat</t>
  </si>
  <si>
    <t>Pesisir Selatan</t>
  </si>
  <si>
    <t>IV</t>
  </si>
  <si>
    <t>Sumsel</t>
  </si>
  <si>
    <t>Musi Rawas</t>
  </si>
  <si>
    <t>Empat Lawang</t>
  </si>
  <si>
    <t>Ogan Komering Ulu Selatan</t>
  </si>
  <si>
    <t>Muara Enim</t>
  </si>
  <si>
    <t>Musi Banyuasin</t>
  </si>
  <si>
    <t>Banyuasin</t>
  </si>
  <si>
    <t>Lahat (replace Cirebon)</t>
  </si>
  <si>
    <t>V</t>
  </si>
  <si>
    <t>Lampung</t>
  </si>
  <si>
    <t>Pesawaran</t>
  </si>
  <si>
    <t>Tanggamus</t>
  </si>
  <si>
    <t>Lampung Tengah</t>
  </si>
  <si>
    <t>Tulangbawang</t>
  </si>
  <si>
    <t>Mesuji</t>
  </si>
  <si>
    <t>XIII</t>
  </si>
  <si>
    <t>Banten</t>
  </si>
  <si>
    <t>Serang</t>
  </si>
  <si>
    <t>Pandeglang</t>
  </si>
  <si>
    <t>XIV</t>
  </si>
  <si>
    <t>Jabar</t>
  </si>
  <si>
    <t>Garut</t>
  </si>
  <si>
    <t>Indramayu</t>
  </si>
  <si>
    <t>Kuningan</t>
  </si>
  <si>
    <t>Ciamis</t>
  </si>
  <si>
    <t>Sukabumi</t>
  </si>
  <si>
    <t>Majalengka</t>
  </si>
  <si>
    <t>Sumedang</t>
  </si>
  <si>
    <t>XV</t>
  </si>
  <si>
    <t>Jateng</t>
  </si>
  <si>
    <t>Kebumen</t>
  </si>
  <si>
    <t>Banjarnegara</t>
  </si>
  <si>
    <t>Purworejo</t>
  </si>
  <si>
    <t>Pekalongan</t>
  </si>
  <si>
    <t>Pati</t>
  </si>
  <si>
    <t>Banyumas</t>
  </si>
  <si>
    <t>Cilacap</t>
  </si>
  <si>
    <t>XVI</t>
  </si>
  <si>
    <t>Jatim</t>
  </si>
  <si>
    <t>Bojonegoro</t>
  </si>
  <si>
    <t>Ngawi</t>
  </si>
  <si>
    <t>Lamongan</t>
  </si>
  <si>
    <t>Kediri</t>
  </si>
  <si>
    <t>Madiun</t>
  </si>
  <si>
    <t>Lumajang</t>
  </si>
  <si>
    <t>Jember</t>
  </si>
  <si>
    <t>Jombang</t>
  </si>
  <si>
    <t>Tuban (replace Sidoarjo)</t>
  </si>
  <si>
    <t>VI</t>
  </si>
  <si>
    <t>Kalbar</t>
  </si>
  <si>
    <t>Ketapang</t>
  </si>
  <si>
    <t>Kubu Raya</t>
  </si>
  <si>
    <t>Sambas</t>
  </si>
  <si>
    <t>Kayong Utara</t>
  </si>
  <si>
    <t>VII</t>
  </si>
  <si>
    <t>Kalsel</t>
  </si>
  <si>
    <t>Hulu Sungai Tengah</t>
  </si>
  <si>
    <t>Tapin</t>
  </si>
  <si>
    <t>Barito Kuala</t>
  </si>
  <si>
    <t>Tanah Bumbu</t>
  </si>
  <si>
    <t>VIII</t>
  </si>
  <si>
    <t>Sulut</t>
  </si>
  <si>
    <t>Minahasa Selatan</t>
  </si>
  <si>
    <t>Bolaang Mongondow</t>
  </si>
  <si>
    <t>IX</t>
  </si>
  <si>
    <t>Sulteng</t>
  </si>
  <si>
    <t>Toli Toli</t>
  </si>
  <si>
    <t>Poso</t>
  </si>
  <si>
    <t>Banggai</t>
  </si>
  <si>
    <t>X</t>
  </si>
  <si>
    <t>Sulsel</t>
  </si>
  <si>
    <t>Wajo</t>
  </si>
  <si>
    <t>Pinrang</t>
  </si>
  <si>
    <t>Sidenreng Rappang</t>
  </si>
  <si>
    <t>Soppeng</t>
  </si>
  <si>
    <t>Bone</t>
  </si>
  <si>
    <t>XI</t>
  </si>
  <si>
    <t>NTB</t>
  </si>
  <si>
    <t>Lombok Tengah</t>
  </si>
  <si>
    <t>Lombok Timur</t>
  </si>
  <si>
    <t>Bima</t>
  </si>
  <si>
    <t>Dompu</t>
  </si>
  <si>
    <t>XII</t>
  </si>
  <si>
    <t>NTT</t>
  </si>
  <si>
    <t>Manggarai Barat</t>
  </si>
  <si>
    <t>Manggarai Timur</t>
  </si>
  <si>
    <t>TOTAL IPDMIP</t>
  </si>
  <si>
    <t>Target DLI</t>
  </si>
  <si>
    <t>826 DI</t>
  </si>
  <si>
    <t>ha per TPM</t>
  </si>
  <si>
    <t>PENYEBARAN TARGET DLI di Kabupaten dan Provinsi - IPDMIP</t>
  </si>
  <si>
    <t>Prov. Jawa Tengah</t>
  </si>
  <si>
    <t>TOTAL</t>
  </si>
  <si>
    <t>Check</t>
  </si>
  <si>
    <t>District</t>
  </si>
  <si>
    <t>Rincian Biaya on Granting PSETK oleh Kabupaten</t>
  </si>
  <si>
    <t>Luasan</t>
  </si>
  <si>
    <t>Ha</t>
  </si>
  <si>
    <t>ha/DI</t>
  </si>
  <si>
    <t>No</t>
  </si>
  <si>
    <t>Kabupaten</t>
  </si>
  <si>
    <t>1 - 25 ha</t>
  </si>
  <si>
    <t>25.1 - 50 ha</t>
  </si>
  <si>
    <t>50.1 - 100 ha</t>
  </si>
  <si>
    <t>100.1 - 200 ha</t>
  </si>
  <si>
    <t>201 - 1000 ha</t>
  </si>
  <si>
    <t>Biaya PSETK (ribuan rupiah)</t>
  </si>
  <si>
    <t>A</t>
  </si>
  <si>
    <t>B</t>
  </si>
  <si>
    <t>C</t>
  </si>
  <si>
    <t>Walktrough</t>
  </si>
  <si>
    <t>PSETK ++</t>
  </si>
  <si>
    <t>200-1000 ha</t>
  </si>
  <si>
    <t>100-200 ha</t>
  </si>
  <si>
    <t>0-100 ha</t>
  </si>
  <si>
    <t xml:space="preserve">Lahat </t>
  </si>
  <si>
    <t xml:space="preserve">Tuban </t>
  </si>
  <si>
    <t>Average</t>
  </si>
  <si>
    <t>Maximum</t>
  </si>
  <si>
    <t>Minimum</t>
  </si>
  <si>
    <t>Rincian Biaya on Granting PSETK oleh Provinsi</t>
  </si>
  <si>
    <t>1000,1-2000 ha</t>
  </si>
  <si>
    <t>2000,1-3000 ha</t>
  </si>
  <si>
    <t>Biaya PSETK++ (ribuan rupiah)</t>
  </si>
  <si>
    <t>minimal</t>
  </si>
  <si>
    <t>maksimal</t>
  </si>
  <si>
    <t>Sumatera Utara</t>
  </si>
  <si>
    <t>Sumatera Barat</t>
  </si>
  <si>
    <t>Sumatera Selatan</t>
  </si>
  <si>
    <t>Jawa Barat</t>
  </si>
  <si>
    <t>Jawa Tengah</t>
  </si>
  <si>
    <t>Jawa Timur</t>
  </si>
  <si>
    <t>Kalimantan Barat</t>
  </si>
  <si>
    <t>Kalimantan Selatan</t>
  </si>
  <si>
    <t>Sulawesi Utara</t>
  </si>
  <si>
    <t>Sulawesi Tengah</t>
  </si>
  <si>
    <t>Sulawesi Selatan</t>
  </si>
  <si>
    <t>Nusa Tenggara Barat</t>
  </si>
  <si>
    <t>Nusa Tenggara Timur</t>
  </si>
  <si>
    <t>Tanpa Banten+Jateng</t>
  </si>
  <si>
    <t>ID</t>
  </si>
  <si>
    <t>Provinsi</t>
  </si>
  <si>
    <t>BALAI</t>
  </si>
  <si>
    <t>Nama DI Pusat</t>
  </si>
  <si>
    <t>DI Pusat</t>
  </si>
  <si>
    <t>Ha Pusat</t>
  </si>
  <si>
    <t>Keterangan</t>
  </si>
  <si>
    <t>Program</t>
  </si>
  <si>
    <t>Non Program</t>
  </si>
  <si>
    <t>Jambo Aye Langkahan</t>
  </si>
  <si>
    <t>BWS Sumatera 1</t>
  </si>
  <si>
    <t>Lintas Aceh Utara</t>
  </si>
  <si>
    <t>Kerasaan</t>
  </si>
  <si>
    <t>Alue Ubay</t>
  </si>
  <si>
    <t>Utuh</t>
  </si>
  <si>
    <t>Panti Rao</t>
  </si>
  <si>
    <t>Lintas Kab Aceh Timur</t>
  </si>
  <si>
    <t>Batang Bayang</t>
  </si>
  <si>
    <t>Krueng Aceh/Leubok</t>
  </si>
  <si>
    <t>Lintang Kanan</t>
  </si>
  <si>
    <t>Krueng Jreu/Keuliling</t>
  </si>
  <si>
    <t xml:space="preserve">Air Lakitan </t>
  </si>
  <si>
    <t>Krueng Pase</t>
  </si>
  <si>
    <t>Karang Agung Tengah</t>
  </si>
  <si>
    <t xml:space="preserve">Pante Lhong </t>
  </si>
  <si>
    <t>Way Sekampung</t>
  </si>
  <si>
    <t>Paya Nie/Mon Seuke Pulot</t>
  </si>
  <si>
    <t>Rawajitu</t>
  </si>
  <si>
    <t>BWS Sumatera 2</t>
  </si>
  <si>
    <t>Cisadane</t>
  </si>
  <si>
    <t>Sijunjung</t>
  </si>
  <si>
    <t>BWS Sumatera v</t>
  </si>
  <si>
    <t>Batang Sinamar</t>
  </si>
  <si>
    <t>Lintas Kab. Tanah Datar</t>
  </si>
  <si>
    <t>Ciujung</t>
  </si>
  <si>
    <t xml:space="preserve">Batang Batahan </t>
  </si>
  <si>
    <t>Lintas Kab. Mandailing Natal</t>
  </si>
  <si>
    <t>Cipanas II</t>
  </si>
  <si>
    <t>Ciwaringin</t>
  </si>
  <si>
    <t>Batang Inderapura</t>
  </si>
  <si>
    <t>Cikaranggeusan</t>
  </si>
  <si>
    <t>Batang Tongar</t>
  </si>
  <si>
    <t>Lakbok Utara</t>
  </si>
  <si>
    <t>Kumbung</t>
  </si>
  <si>
    <t>Waduk Wadaslintang</t>
  </si>
  <si>
    <t>Lubuk Buaya</t>
  </si>
  <si>
    <t>Manganti</t>
  </si>
  <si>
    <t>Malapang Ampang Tulak</t>
  </si>
  <si>
    <t>Kelambu</t>
  </si>
  <si>
    <t>Sim</t>
  </si>
  <si>
    <t>Rimbo-Pamapan</t>
  </si>
  <si>
    <t xml:space="preserve">Siman </t>
  </si>
  <si>
    <t>BWS Sumatera  VIII</t>
  </si>
  <si>
    <t>Air Keruh</t>
  </si>
  <si>
    <t>Bondoyudo</t>
  </si>
  <si>
    <t>Mrican</t>
  </si>
  <si>
    <t>Air Saleh</t>
  </si>
  <si>
    <t>Pelaparado</t>
  </si>
  <si>
    <t>Air Senda</t>
  </si>
  <si>
    <t>Katua Kompleks</t>
  </si>
  <si>
    <t>Air Tenggulang</t>
  </si>
  <si>
    <t>Rawa</t>
  </si>
  <si>
    <t>Batujai</t>
  </si>
  <si>
    <t>Delta Air Sugihan Kiri</t>
  </si>
  <si>
    <t>Surabaya</t>
  </si>
  <si>
    <t>Delta Cinta Manis</t>
  </si>
  <si>
    <t>Tanggik Kompleks</t>
  </si>
  <si>
    <t>Delta Upang</t>
  </si>
  <si>
    <t>Rababaka Kompleks</t>
  </si>
  <si>
    <t>Gasing Puntian</t>
  </si>
  <si>
    <t>Lembor</t>
  </si>
  <si>
    <t>Ka. Agung Hilir</t>
  </si>
  <si>
    <t>Nggorang</t>
  </si>
  <si>
    <t>Karang Agung I</t>
  </si>
  <si>
    <t>Satar Beleng</t>
  </si>
  <si>
    <t>Kelingi Tugu Mulyo</t>
  </si>
  <si>
    <t>Lintas Kota Lubuk Linggau</t>
  </si>
  <si>
    <t>Wae Dingin</t>
  </si>
  <si>
    <t>Kr. Agung Hilir</t>
  </si>
  <si>
    <t>Wae Musur</t>
  </si>
  <si>
    <t>Kr. Agung II/Tengah</t>
  </si>
  <si>
    <t>Selakau Kompleks</t>
  </si>
  <si>
    <t>Kr. Agung Tengah</t>
  </si>
  <si>
    <t>Batu Licin</t>
  </si>
  <si>
    <t>Kumbang Padang</t>
  </si>
  <si>
    <t>DI Belanti I&amp;II</t>
  </si>
  <si>
    <t>DI Anjir Tamban</t>
  </si>
  <si>
    <t>Lintang Kiri</t>
  </si>
  <si>
    <t>Dataran Kotamobagu</t>
  </si>
  <si>
    <t>Padang Sugihan</t>
  </si>
  <si>
    <t>Kosinggolan</t>
  </si>
  <si>
    <t>Pulau Rimau</t>
  </si>
  <si>
    <t>Mentawa</t>
  </si>
  <si>
    <t>Telang I</t>
  </si>
  <si>
    <t>Singkoyo</t>
  </si>
  <si>
    <t>Telang II</t>
  </si>
  <si>
    <t>Sinorang Ombolu</t>
  </si>
  <si>
    <t>Tulang Bawang</t>
  </si>
  <si>
    <t>BBWS Mesuji Sekampung</t>
  </si>
  <si>
    <t>Rawa Jitu</t>
  </si>
  <si>
    <t>Lintas Kab. Mesuji</t>
  </si>
  <si>
    <t xml:space="preserve">Sadang </t>
  </si>
  <si>
    <t>Lintas Kab. Tulangbawang</t>
  </si>
  <si>
    <t xml:space="preserve">Tinco </t>
  </si>
  <si>
    <t>Rawa Mesuji Atas</t>
  </si>
  <si>
    <t>Palakka</t>
  </si>
  <si>
    <t>Rawa Pitu</t>
  </si>
  <si>
    <t>Way Pangubuan</t>
  </si>
  <si>
    <t>Lintas Kab Lampung Utara</t>
  </si>
  <si>
    <t>Way Rarem</t>
  </si>
  <si>
    <t>Lintas Kab Lampung Timur</t>
  </si>
  <si>
    <t>Way Seputih</t>
  </si>
  <si>
    <t>Way Tebu Sistem</t>
  </si>
  <si>
    <t>Lintas Kab Pringsewu</t>
  </si>
  <si>
    <t>BBWS Ciujung Cidurian Cidanau</t>
  </si>
  <si>
    <t>Cibaliung</t>
  </si>
  <si>
    <t>Ciliman</t>
  </si>
  <si>
    <t>Lintas Kab. Tangerang</t>
  </si>
  <si>
    <t>Lintas Kota Cilegon</t>
  </si>
  <si>
    <t>BBWS Citanduy</t>
  </si>
  <si>
    <t>Bantarheulang</t>
  </si>
  <si>
    <t>Lintas Kab Cilacap</t>
  </si>
  <si>
    <t>BBWS Citarum</t>
  </si>
  <si>
    <t>Ciletuh</t>
  </si>
  <si>
    <t>BBWS Cimanuk</t>
  </si>
  <si>
    <t>Cipancuh</t>
  </si>
  <si>
    <t>Lintas Kab. Cirebon</t>
  </si>
  <si>
    <t>Jatiluhur</t>
  </si>
  <si>
    <t>Lintas</t>
  </si>
  <si>
    <t>Kamun</t>
  </si>
  <si>
    <t>utuh</t>
  </si>
  <si>
    <t>Lintas Kota Banjar</t>
  </si>
  <si>
    <t>Rentang</t>
  </si>
  <si>
    <t>Lintas Kab. Indramayu</t>
  </si>
  <si>
    <t>BBWS Pemali Juana</t>
  </si>
  <si>
    <t>Kaliwadas</t>
  </si>
  <si>
    <t>Lintas Kab Pemalang</t>
  </si>
  <si>
    <t>Klambu</t>
  </si>
  <si>
    <t>Lintas Kab Demak</t>
  </si>
  <si>
    <t>Kupang Krompeng</t>
  </si>
  <si>
    <t>Lintas Kab Batang</t>
  </si>
  <si>
    <t>Pesantren Kletak</t>
  </si>
  <si>
    <t>Lintas Kota Pekalongan</t>
  </si>
  <si>
    <t>Sragi</t>
  </si>
  <si>
    <t>Waduk Gembong</t>
  </si>
  <si>
    <t>Waduk Gunung Rowo</t>
  </si>
  <si>
    <t>Lintas Kab Purworejo</t>
  </si>
  <si>
    <t>BBWS Serayu Opak</t>
  </si>
  <si>
    <t>Banjarcahyana</t>
  </si>
  <si>
    <t>Lintas Kab Purbalingga</t>
  </si>
  <si>
    <t>Boro</t>
  </si>
  <si>
    <t>Kedung Putri</t>
  </si>
  <si>
    <t>Serayu</t>
  </si>
  <si>
    <t>Singomerto</t>
  </si>
  <si>
    <t>Waduk Sempor</t>
  </si>
  <si>
    <t>Tajum</t>
  </si>
  <si>
    <t>BBWS Bengawan Solo</t>
  </si>
  <si>
    <t>Asin Bawah</t>
  </si>
  <si>
    <t>Lintas Kab Ponorogo</t>
  </si>
  <si>
    <t>Bengawan Jero</t>
  </si>
  <si>
    <t>Tuban</t>
  </si>
  <si>
    <t>Beron</t>
  </si>
  <si>
    <t>Colo</t>
  </si>
  <si>
    <t>Lintas Kab Sukoharjo</t>
  </si>
  <si>
    <t>Gondang</t>
  </si>
  <si>
    <t>Jejeruk</t>
  </si>
  <si>
    <t>Lintas Kab Magetan</t>
  </si>
  <si>
    <t>Pacal</t>
  </si>
  <si>
    <t>Lintas Kab Magetan Ngawi</t>
  </si>
  <si>
    <t>Waduk Pondok</t>
  </si>
  <si>
    <t>Wd. Prijetan</t>
  </si>
  <si>
    <t>BBWS Brantas</t>
  </si>
  <si>
    <t>Bedadung</t>
  </si>
  <si>
    <t>Lintas Kab Jember</t>
  </si>
  <si>
    <t>Lintas Kab Lumajang</t>
  </si>
  <si>
    <t>Jatiroto</t>
  </si>
  <si>
    <t>Menturus</t>
  </si>
  <si>
    <t>Lintas Kab Mojokerto</t>
  </si>
  <si>
    <t>Lintang Kab Jombang</t>
  </si>
  <si>
    <t>Lintas Kab Kediri</t>
  </si>
  <si>
    <t>Pondok Waluh</t>
  </si>
  <si>
    <t>Talang</t>
  </si>
  <si>
    <t>BWS Kalimantan 1</t>
  </si>
  <si>
    <t>Air Hitam Besar</t>
  </si>
  <si>
    <t>Banjarsari</t>
  </si>
  <si>
    <t>Kendawangan Membuluh</t>
  </si>
  <si>
    <t>Kerawang Komplek</t>
  </si>
  <si>
    <t>Kubu Komplek</t>
  </si>
  <si>
    <t>Pemangkat Komplek</t>
  </si>
  <si>
    <t>Pematang Gadung I</t>
  </si>
  <si>
    <t>Pematang Gadung II</t>
  </si>
  <si>
    <t>Pimpinan Komplek</t>
  </si>
  <si>
    <t>Sarang Burung Komplek</t>
  </si>
  <si>
    <t>Sebangkau</t>
  </si>
  <si>
    <t>Sebawi</t>
  </si>
  <si>
    <t>Sebubus Komplek</t>
  </si>
  <si>
    <t>Selakau Komplek</t>
  </si>
  <si>
    <t>Semelagi Komplek</t>
  </si>
  <si>
    <t>Sui. Kinjil</t>
  </si>
  <si>
    <t>Teluk Bayur</t>
  </si>
  <si>
    <t>BWS Kalimantan 2</t>
  </si>
  <si>
    <t>Anjir Serapat</t>
  </si>
  <si>
    <t>Anjir Tamban</t>
  </si>
  <si>
    <t>Barambai</t>
  </si>
  <si>
    <t>Batang Alai</t>
  </si>
  <si>
    <t>Belanti I + II</t>
  </si>
  <si>
    <t>Belawang</t>
  </si>
  <si>
    <t>Handil Bakti</t>
  </si>
  <si>
    <t>Jejangkit I</t>
  </si>
  <si>
    <t>Jelapat</t>
  </si>
  <si>
    <t>Sakalagun</t>
  </si>
  <si>
    <t>Seluang</t>
  </si>
  <si>
    <t>Tabunganen</t>
  </si>
  <si>
    <t>Talaran</t>
  </si>
  <si>
    <t>Tanipah</t>
  </si>
  <si>
    <t>Terantang</t>
  </si>
  <si>
    <t>BWS Sulawesi I</t>
  </si>
  <si>
    <t>Toraut</t>
  </si>
  <si>
    <t>BWS Sulawesi III</t>
  </si>
  <si>
    <t>Rawa Oyomlampasio</t>
  </si>
  <si>
    <t>Rawa Saembawalati</t>
  </si>
  <si>
    <t>Rawa Lintas Morowali</t>
  </si>
  <si>
    <t>BBWS Pompengan Jenebarang</t>
  </si>
  <si>
    <t xml:space="preserve">Awo                     </t>
  </si>
  <si>
    <t>Bila</t>
  </si>
  <si>
    <t>Lintas Kab Sidrap</t>
  </si>
  <si>
    <t>Lintas Kab Wajo</t>
  </si>
  <si>
    <t xml:space="preserve">Bulucenrana </t>
  </si>
  <si>
    <t xml:space="preserve">Bulutimorang </t>
  </si>
  <si>
    <t xml:space="preserve">Langkemme </t>
  </si>
  <si>
    <t xml:space="preserve">Paku </t>
  </si>
  <si>
    <t>Lintas Kab Polman</t>
  </si>
  <si>
    <t xml:space="preserve">Palakka </t>
  </si>
  <si>
    <t xml:space="preserve">Pattiro </t>
  </si>
  <si>
    <t xml:space="preserve">Ponre-Ponre </t>
  </si>
  <si>
    <t>Lintas Kab Pinrang</t>
  </si>
  <si>
    <t xml:space="preserve">Sanrego </t>
  </si>
  <si>
    <t>BWS Nusa Tenggara I</t>
  </si>
  <si>
    <t>Jurang Batu</t>
  </si>
  <si>
    <t>Jurang Sate Hilir</t>
  </si>
  <si>
    <t>Jurang Sate Hulu</t>
  </si>
  <si>
    <t>Katon Kompleks</t>
  </si>
  <si>
    <t>Mujur II</t>
  </si>
  <si>
    <t>Pandanduri-Swangi</t>
  </si>
  <si>
    <t>BWS Nusa Tenggara II</t>
  </si>
  <si>
    <t>IPDMIP</t>
  </si>
  <si>
    <t>BWS Sumatera V</t>
  </si>
  <si>
    <t>Kewenangan Pusat</t>
  </si>
  <si>
    <t>TARGET OUTPUT - ON GRANTING di Kabupaten dan Provinsi - IPDMIP</t>
  </si>
  <si>
    <t>Target DLI -PROVINSI</t>
  </si>
  <si>
    <t>Target DLI - KABUPATEN</t>
  </si>
  <si>
    <t>Target DLI PROV+KAB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</si>
</sst>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(* #,##0.0_);_(* \(#,##0.0\);_(* &quot;-&quot;??_);_(@_)"/>
    <numFmt numFmtId="168" formatCode="_-* #,##0.0_-;\-* #,##0.0_-;_-* &quot;-&quot;??_-;_-@_-"/>
    <numFmt numFmtId="169" formatCode="_(* #,##0.0000_);_(* \(#,##0.0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8"/>
      <name val="Arial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charset val="1"/>
      <scheme val="minor"/>
    </font>
    <font>
      <sz val="10"/>
      <color theme="1"/>
      <name val="Arial Narrow"/>
      <family val="2"/>
    </font>
    <font>
      <sz val="8"/>
      <color rgb="FFFF0000"/>
      <name val="Arial"/>
      <family val="2"/>
    </font>
    <font>
      <sz val="9"/>
      <color theme="1"/>
      <name val="Calibri"/>
      <family val="2"/>
      <charset val="1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</cellStyleXfs>
  <cellXfs count="334">
    <xf numFmtId="0" fontId="0" fillId="0" borderId="0" xfId="0"/>
    <xf numFmtId="0" fontId="4" fillId="0" borderId="0" xfId="2" applyFont="1"/>
    <xf numFmtId="0" fontId="1" fillId="0" borderId="0" xfId="2"/>
    <xf numFmtId="0" fontId="1" fillId="0" borderId="1" xfId="2" applyBorder="1"/>
    <xf numFmtId="0" fontId="0" fillId="0" borderId="2" xfId="2" applyFont="1" applyFill="1" applyBorder="1"/>
    <xf numFmtId="0" fontId="0" fillId="0" borderId="0" xfId="2" applyFont="1" applyBorder="1" applyAlignment="1">
      <alignment horizontal="center" vertical="center"/>
    </xf>
    <xf numFmtId="0" fontId="1" fillId="0" borderId="8" xfId="2" applyBorder="1"/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0" fillId="0" borderId="9" xfId="2" applyFont="1" applyFill="1" applyBorder="1"/>
    <xf numFmtId="0" fontId="0" fillId="0" borderId="4" xfId="2" applyFont="1" applyFill="1" applyBorder="1" applyAlignment="1">
      <alignment horizontal="center" vertical="center"/>
    </xf>
    <xf numFmtId="0" fontId="0" fillId="2" borderId="4" xfId="2" applyFont="1" applyFill="1" applyBorder="1" applyAlignment="1">
      <alignment horizontal="center" vertical="center"/>
    </xf>
    <xf numFmtId="0" fontId="0" fillId="0" borderId="4" xfId="2" applyFont="1" applyBorder="1" applyAlignment="1">
      <alignment horizontal="center" vertical="center"/>
    </xf>
    <xf numFmtId="0" fontId="1" fillId="0" borderId="1" xfId="2" applyFill="1" applyBorder="1"/>
    <xf numFmtId="0" fontId="1" fillId="0" borderId="2" xfId="2" applyFill="1" applyBorder="1"/>
    <xf numFmtId="0" fontId="1" fillId="0" borderId="3" xfId="2" applyFill="1" applyBorder="1"/>
    <xf numFmtId="0" fontId="1" fillId="3" borderId="1" xfId="2" applyFill="1" applyBorder="1" applyAlignment="1">
      <alignment horizontal="center" vertical="center"/>
    </xf>
    <xf numFmtId="0" fontId="1" fillId="3" borderId="2" xfId="2" applyFill="1" applyBorder="1" applyAlignment="1">
      <alignment horizontal="center" vertical="center"/>
    </xf>
    <xf numFmtId="0" fontId="1" fillId="3" borderId="3" xfId="2" applyFont="1" applyFill="1" applyBorder="1" applyAlignment="1">
      <alignment horizontal="center" vertical="center"/>
    </xf>
    <xf numFmtId="0" fontId="1" fillId="3" borderId="2" xfId="2" applyFont="1" applyFill="1" applyBorder="1" applyAlignment="1">
      <alignment horizontal="center" vertical="center"/>
    </xf>
    <xf numFmtId="0" fontId="1" fillId="2" borderId="2" xfId="2" applyFill="1" applyBorder="1"/>
    <xf numFmtId="0" fontId="1" fillId="0" borderId="2" xfId="2" applyBorder="1"/>
    <xf numFmtId="0" fontId="1" fillId="0" borderId="3" xfId="2" applyBorder="1"/>
    <xf numFmtId="0" fontId="1" fillId="2" borderId="3" xfId="2" applyFill="1" applyBorder="1"/>
    <xf numFmtId="0" fontId="0" fillId="0" borderId="1" xfId="2" applyFont="1" applyBorder="1"/>
    <xf numFmtId="0" fontId="1" fillId="0" borderId="2" xfId="3" applyFill="1" applyBorder="1"/>
    <xf numFmtId="0" fontId="1" fillId="0" borderId="2" xfId="4" applyFont="1" applyFill="1" applyBorder="1"/>
    <xf numFmtId="165" fontId="1" fillId="0" borderId="3" xfId="5" applyNumberFormat="1" applyBorder="1"/>
    <xf numFmtId="165" fontId="1" fillId="0" borderId="1" xfId="5" applyNumberFormat="1" applyBorder="1"/>
    <xf numFmtId="165" fontId="1" fillId="0" borderId="2" xfId="5" applyNumberFormat="1" applyBorder="1"/>
    <xf numFmtId="166" fontId="1" fillId="0" borderId="2" xfId="6" applyNumberFormat="1" applyFill="1" applyBorder="1"/>
    <xf numFmtId="166" fontId="1" fillId="0" borderId="11" xfId="2" applyNumberFormat="1" applyFill="1" applyBorder="1"/>
    <xf numFmtId="166" fontId="1" fillId="2" borderId="3" xfId="2" applyNumberFormat="1" applyFill="1" applyBorder="1"/>
    <xf numFmtId="167" fontId="1" fillId="2" borderId="3" xfId="2" applyNumberFormat="1" applyFill="1" applyBorder="1"/>
    <xf numFmtId="166" fontId="1" fillId="0" borderId="3" xfId="2" applyNumberFormat="1" applyFill="1" applyBorder="1"/>
    <xf numFmtId="166" fontId="1" fillId="0" borderId="3" xfId="2" applyNumberFormat="1" applyBorder="1"/>
    <xf numFmtId="166" fontId="1" fillId="0" borderId="3" xfId="6" applyNumberFormat="1" applyBorder="1"/>
    <xf numFmtId="166" fontId="1" fillId="2" borderId="3" xfId="6" applyNumberFormat="1" applyFill="1" applyBorder="1"/>
    <xf numFmtId="43" fontId="7" fillId="0" borderId="0" xfId="2" applyNumberFormat="1" applyFont="1" applyFill="1" applyBorder="1" applyAlignment="1">
      <alignment horizontal="center" vertical="center"/>
    </xf>
    <xf numFmtId="0" fontId="1" fillId="0" borderId="12" xfId="2" applyBorder="1"/>
    <xf numFmtId="0" fontId="1" fillId="0" borderId="0" xfId="3" applyFill="1" applyBorder="1"/>
    <xf numFmtId="0" fontId="1" fillId="0" borderId="0" xfId="4" applyFont="1" applyFill="1" applyBorder="1"/>
    <xf numFmtId="165" fontId="1" fillId="0" borderId="13" xfId="5" applyNumberFormat="1" applyBorder="1"/>
    <xf numFmtId="165" fontId="1" fillId="0" borderId="12" xfId="5" applyNumberFormat="1" applyBorder="1"/>
    <xf numFmtId="165" fontId="1" fillId="0" borderId="0" xfId="5" applyNumberFormat="1" applyBorder="1"/>
    <xf numFmtId="168" fontId="1" fillId="0" borderId="13" xfId="5" applyNumberFormat="1" applyBorder="1"/>
    <xf numFmtId="0" fontId="1" fillId="0" borderId="13" xfId="2" applyBorder="1"/>
    <xf numFmtId="166" fontId="1" fillId="0" borderId="0" xfId="6" applyNumberFormat="1" applyFill="1" applyBorder="1"/>
    <xf numFmtId="166" fontId="1" fillId="0" borderId="14" xfId="2" applyNumberFormat="1" applyFill="1" applyBorder="1"/>
    <xf numFmtId="166" fontId="1" fillId="2" borderId="13" xfId="2" applyNumberFormat="1" applyFill="1" applyBorder="1"/>
    <xf numFmtId="167" fontId="1" fillId="2" borderId="13" xfId="2" applyNumberFormat="1" applyFill="1" applyBorder="1"/>
    <xf numFmtId="166" fontId="1" fillId="0" borderId="13" xfId="2" applyNumberFormat="1" applyFill="1" applyBorder="1"/>
    <xf numFmtId="166" fontId="1" fillId="0" borderId="13" xfId="2" applyNumberFormat="1" applyBorder="1"/>
    <xf numFmtId="166" fontId="1" fillId="0" borderId="13" xfId="6" applyNumberFormat="1" applyBorder="1"/>
    <xf numFmtId="166" fontId="1" fillId="2" borderId="13" xfId="6" applyNumberFormat="1" applyFill="1" applyBorder="1"/>
    <xf numFmtId="0" fontId="1" fillId="0" borderId="9" xfId="3" applyFill="1" applyBorder="1"/>
    <xf numFmtId="0" fontId="1" fillId="0" borderId="9" xfId="4" applyFont="1" applyFill="1" applyBorder="1"/>
    <xf numFmtId="165" fontId="1" fillId="0" borderId="10" xfId="5" applyNumberFormat="1" applyBorder="1"/>
    <xf numFmtId="165" fontId="1" fillId="0" borderId="8" xfId="5" applyNumberFormat="1" applyBorder="1"/>
    <xf numFmtId="165" fontId="1" fillId="0" borderId="9" xfId="5" applyNumberFormat="1" applyBorder="1"/>
    <xf numFmtId="168" fontId="1" fillId="0" borderId="10" xfId="5" applyNumberFormat="1" applyBorder="1"/>
    <xf numFmtId="0" fontId="1" fillId="0" borderId="10" xfId="2" applyBorder="1"/>
    <xf numFmtId="166" fontId="1" fillId="0" borderId="9" xfId="6" applyNumberFormat="1" applyFill="1" applyBorder="1"/>
    <xf numFmtId="166" fontId="1" fillId="0" borderId="15" xfId="2" applyNumberFormat="1" applyFill="1" applyBorder="1"/>
    <xf numFmtId="166" fontId="1" fillId="2" borderId="10" xfId="2" applyNumberFormat="1" applyFill="1" applyBorder="1"/>
    <xf numFmtId="167" fontId="1" fillId="2" borderId="10" xfId="2" applyNumberFormat="1" applyFill="1" applyBorder="1"/>
    <xf numFmtId="166" fontId="1" fillId="0" borderId="10" xfId="2" applyNumberFormat="1" applyFill="1" applyBorder="1"/>
    <xf numFmtId="166" fontId="1" fillId="0" borderId="10" xfId="2" applyNumberFormat="1" applyBorder="1"/>
    <xf numFmtId="166" fontId="1" fillId="0" borderId="10" xfId="6" applyNumberFormat="1" applyBorder="1"/>
    <xf numFmtId="166" fontId="1" fillId="2" borderId="10" xfId="6" applyNumberFormat="1" applyFill="1" applyBorder="1"/>
    <xf numFmtId="0" fontId="0" fillId="0" borderId="12" xfId="2" applyFont="1" applyBorder="1"/>
    <xf numFmtId="3" fontId="1" fillId="0" borderId="0" xfId="2" applyNumberFormat="1"/>
    <xf numFmtId="41" fontId="1" fillId="0" borderId="0" xfId="2" applyNumberFormat="1"/>
    <xf numFmtId="168" fontId="1" fillId="0" borderId="3" xfId="5" applyNumberFormat="1" applyBorder="1"/>
    <xf numFmtId="41" fontId="1" fillId="4" borderId="0" xfId="2" applyNumberFormat="1" applyFill="1"/>
    <xf numFmtId="165" fontId="1" fillId="5" borderId="13" xfId="5" applyNumberFormat="1" applyFill="1" applyBorder="1"/>
    <xf numFmtId="165" fontId="1" fillId="5" borderId="12" xfId="5" applyNumberFormat="1" applyFill="1" applyBorder="1"/>
    <xf numFmtId="165" fontId="1" fillId="5" borderId="0" xfId="5" applyNumberFormat="1" applyFill="1" applyBorder="1"/>
    <xf numFmtId="168" fontId="1" fillId="5" borderId="13" xfId="5" applyNumberFormat="1" applyFill="1" applyBorder="1"/>
    <xf numFmtId="0" fontId="1" fillId="5" borderId="13" xfId="2" applyFill="1" applyBorder="1"/>
    <xf numFmtId="43" fontId="1" fillId="0" borderId="0" xfId="2" applyNumberFormat="1"/>
    <xf numFmtId="165" fontId="1" fillId="5" borderId="10" xfId="5" applyNumberFormat="1" applyFill="1" applyBorder="1"/>
    <xf numFmtId="165" fontId="1" fillId="5" borderId="8" xfId="5" applyNumberFormat="1" applyFill="1" applyBorder="1"/>
    <xf numFmtId="165" fontId="1" fillId="5" borderId="9" xfId="5" applyNumberFormat="1" applyFill="1" applyBorder="1"/>
    <xf numFmtId="168" fontId="1" fillId="5" borderId="10" xfId="5" applyNumberFormat="1" applyFill="1" applyBorder="1"/>
    <xf numFmtId="0" fontId="1" fillId="5" borderId="10" xfId="2" applyFill="1" applyBorder="1"/>
    <xf numFmtId="165" fontId="0" fillId="0" borderId="3" xfId="5" applyNumberFormat="1" applyFont="1" applyFill="1" applyBorder="1"/>
    <xf numFmtId="165" fontId="0" fillId="0" borderId="1" xfId="5" applyNumberFormat="1" applyFont="1" applyFill="1" applyBorder="1"/>
    <xf numFmtId="165" fontId="0" fillId="0" borderId="2" xfId="5" applyNumberFormat="1" applyFont="1" applyFill="1" applyBorder="1"/>
    <xf numFmtId="168" fontId="0" fillId="0" borderId="3" xfId="5" applyNumberFormat="1" applyFont="1" applyFill="1" applyBorder="1"/>
    <xf numFmtId="165" fontId="0" fillId="0" borderId="13" xfId="5" applyNumberFormat="1" applyFont="1" applyFill="1" applyBorder="1"/>
    <xf numFmtId="165" fontId="0" fillId="0" borderId="12" xfId="5" applyNumberFormat="1" applyFont="1" applyFill="1" applyBorder="1"/>
    <xf numFmtId="165" fontId="0" fillId="0" borderId="0" xfId="5" applyNumberFormat="1" applyFont="1" applyFill="1" applyBorder="1"/>
    <xf numFmtId="168" fontId="0" fillId="0" borderId="13" xfId="5" applyNumberFormat="1" applyFont="1" applyFill="1" applyBorder="1"/>
    <xf numFmtId="165" fontId="0" fillId="0" borderId="10" xfId="5" applyNumberFormat="1" applyFont="1" applyFill="1" applyBorder="1"/>
    <xf numFmtId="165" fontId="0" fillId="0" borderId="8" xfId="5" applyNumberFormat="1" applyFont="1" applyFill="1" applyBorder="1"/>
    <xf numFmtId="165" fontId="0" fillId="0" borderId="9" xfId="5" applyNumberFormat="1" applyFont="1" applyFill="1" applyBorder="1"/>
    <xf numFmtId="168" fontId="0" fillId="0" borderId="10" xfId="5" applyNumberFormat="1" applyFont="1" applyFill="1" applyBorder="1"/>
    <xf numFmtId="0" fontId="1" fillId="0" borderId="5" xfId="2" applyBorder="1"/>
    <xf numFmtId="165" fontId="5" fillId="0" borderId="6" xfId="5" applyNumberFormat="1" applyFont="1" applyBorder="1" applyAlignment="1">
      <alignment horizontal="left" vertical="center"/>
    </xf>
    <xf numFmtId="165" fontId="5" fillId="0" borderId="7" xfId="5" applyNumberFormat="1" applyFont="1" applyBorder="1" applyAlignment="1">
      <alignment horizontal="left" vertical="center"/>
    </xf>
    <xf numFmtId="165" fontId="5" fillId="0" borderId="5" xfId="5" applyNumberFormat="1" applyFont="1" applyBorder="1" applyAlignment="1">
      <alignment horizontal="left" vertical="center"/>
    </xf>
    <xf numFmtId="165" fontId="5" fillId="0" borderId="0" xfId="5" applyNumberFormat="1" applyFont="1" applyFill="1" applyBorder="1" applyAlignment="1">
      <alignment horizontal="left" vertical="center"/>
    </xf>
    <xf numFmtId="165" fontId="5" fillId="0" borderId="4" xfId="5" applyNumberFormat="1" applyFont="1" applyFill="1" applyBorder="1" applyAlignment="1">
      <alignment horizontal="left" vertical="center"/>
    </xf>
    <xf numFmtId="165" fontId="5" fillId="2" borderId="4" xfId="5" applyNumberFormat="1" applyFont="1" applyFill="1" applyBorder="1" applyAlignment="1">
      <alignment horizontal="left" vertical="center"/>
    </xf>
    <xf numFmtId="165" fontId="5" fillId="0" borderId="2" xfId="5" applyNumberFormat="1" applyFont="1" applyBorder="1" applyAlignment="1">
      <alignment horizontal="center" vertical="center"/>
    </xf>
    <xf numFmtId="165" fontId="5" fillId="0" borderId="3" xfId="5" applyNumberFormat="1" applyFont="1" applyBorder="1" applyAlignment="1">
      <alignment horizontal="center" vertical="center"/>
    </xf>
    <xf numFmtId="165" fontId="5" fillId="0" borderId="0" xfId="5" applyNumberFormat="1" applyFont="1" applyBorder="1" applyAlignment="1">
      <alignment horizontal="left" vertical="center"/>
    </xf>
    <xf numFmtId="165" fontId="5" fillId="0" borderId="4" xfId="5" applyNumberFormat="1" applyFont="1" applyBorder="1" applyAlignment="1">
      <alignment horizontal="left" vertical="center"/>
    </xf>
    <xf numFmtId="165" fontId="5" fillId="0" borderId="0" xfId="5" applyNumberFormat="1" applyFont="1" applyBorder="1" applyAlignment="1">
      <alignment horizontal="center" vertical="center"/>
    </xf>
    <xf numFmtId="165" fontId="5" fillId="0" borderId="13" xfId="5" applyNumberFormat="1" applyFont="1" applyBorder="1" applyAlignment="1">
      <alignment horizontal="left" vertical="center"/>
    </xf>
    <xf numFmtId="165" fontId="5" fillId="0" borderId="11" xfId="5" applyNumberFormat="1" applyFont="1" applyBorder="1" applyAlignment="1">
      <alignment horizontal="left" vertical="center"/>
    </xf>
    <xf numFmtId="165" fontId="5" fillId="0" borderId="1" xfId="5" applyNumberFormat="1" applyFont="1" applyBorder="1" applyAlignment="1">
      <alignment horizontal="left" vertical="center"/>
    </xf>
    <xf numFmtId="165" fontId="5" fillId="0" borderId="2" xfId="5" applyNumberFormat="1" applyFont="1" applyBorder="1" applyAlignment="1">
      <alignment horizontal="left" vertical="center"/>
    </xf>
    <xf numFmtId="165" fontId="5" fillId="0" borderId="3" xfId="5" applyNumberFormat="1" applyFont="1" applyBorder="1" applyAlignment="1">
      <alignment horizontal="left" vertical="center"/>
    </xf>
    <xf numFmtId="165" fontId="5" fillId="0" borderId="3" xfId="5" applyNumberFormat="1" applyFont="1" applyBorder="1" applyAlignment="1">
      <alignment horizontal="right" vertical="center"/>
    </xf>
    <xf numFmtId="0" fontId="1" fillId="0" borderId="0" xfId="2" applyBorder="1"/>
    <xf numFmtId="0" fontId="0" fillId="0" borderId="7" xfId="2" applyFont="1" applyFill="1" applyBorder="1" applyAlignment="1">
      <alignment horizontal="center" vertical="center"/>
    </xf>
    <xf numFmtId="165" fontId="5" fillId="0" borderId="9" xfId="5" applyNumberFormat="1" applyFont="1" applyBorder="1" applyAlignment="1">
      <alignment horizontal="left" vertical="center"/>
    </xf>
    <xf numFmtId="0" fontId="0" fillId="0" borderId="6" xfId="2" applyFont="1" applyFill="1" applyBorder="1" applyAlignment="1">
      <alignment horizontal="center" vertical="center"/>
    </xf>
    <xf numFmtId="0" fontId="0" fillId="2" borderId="7" xfId="2" applyFont="1" applyFill="1" applyBorder="1" applyAlignment="1">
      <alignment horizontal="center" vertical="center"/>
    </xf>
    <xf numFmtId="0" fontId="0" fillId="0" borderId="5" xfId="2" applyFont="1" applyFill="1" applyBorder="1" applyAlignment="1">
      <alignment horizontal="center" vertical="center"/>
    </xf>
    <xf numFmtId="165" fontId="8" fillId="0" borderId="0" xfId="5" applyNumberFormat="1" applyFont="1" applyFill="1" applyBorder="1"/>
    <xf numFmtId="165" fontId="8" fillId="0" borderId="13" xfId="5" applyNumberFormat="1" applyFont="1" applyFill="1" applyBorder="1"/>
    <xf numFmtId="165" fontId="8" fillId="0" borderId="12" xfId="5" applyNumberFormat="1" applyFont="1" applyFill="1" applyBorder="1"/>
    <xf numFmtId="166" fontId="1" fillId="0" borderId="0" xfId="2" applyNumberFormat="1" applyBorder="1"/>
    <xf numFmtId="166" fontId="1" fillId="0" borderId="14" xfId="2" applyNumberFormat="1" applyBorder="1"/>
    <xf numFmtId="166" fontId="1" fillId="2" borderId="14" xfId="2" applyNumberFormat="1" applyFill="1" applyBorder="1"/>
    <xf numFmtId="41" fontId="7" fillId="0" borderId="0" xfId="3" applyNumberFormat="1" applyFont="1" applyFill="1" applyBorder="1"/>
    <xf numFmtId="166" fontId="1" fillId="2" borderId="14" xfId="6" applyNumberFormat="1" applyFill="1" applyBorder="1"/>
    <xf numFmtId="166" fontId="1" fillId="0" borderId="0" xfId="2" applyNumberFormat="1"/>
    <xf numFmtId="166" fontId="1" fillId="0" borderId="0" xfId="1" applyNumberFormat="1" applyFont="1"/>
    <xf numFmtId="166" fontId="1" fillId="0" borderId="0" xfId="6" applyNumberFormat="1" applyBorder="1"/>
    <xf numFmtId="0" fontId="1" fillId="0" borderId="14" xfId="2" applyBorder="1"/>
    <xf numFmtId="0" fontId="1" fillId="2" borderId="14" xfId="2" applyFill="1" applyBorder="1"/>
    <xf numFmtId="166" fontId="1" fillId="6" borderId="0" xfId="6" applyNumberFormat="1" applyFill="1"/>
    <xf numFmtId="166" fontId="10" fillId="0" borderId="0" xfId="2" applyNumberFormat="1" applyFont="1" applyFill="1" applyBorder="1"/>
    <xf numFmtId="165" fontId="8" fillId="0" borderId="9" xfId="5" applyNumberFormat="1" applyFont="1" applyFill="1" applyBorder="1"/>
    <xf numFmtId="165" fontId="8" fillId="0" borderId="10" xfId="5" applyNumberFormat="1" applyFont="1" applyFill="1" applyBorder="1"/>
    <xf numFmtId="165" fontId="8" fillId="0" borderId="8" xfId="5" applyNumberFormat="1" applyFont="1" applyFill="1" applyBorder="1"/>
    <xf numFmtId="166" fontId="1" fillId="0" borderId="0" xfId="1" applyNumberFormat="1" applyFont="1" applyBorder="1"/>
    <xf numFmtId="166" fontId="1" fillId="0" borderId="0" xfId="2" applyNumberFormat="1" applyFill="1"/>
    <xf numFmtId="165" fontId="5" fillId="0" borderId="7" xfId="5" applyNumberFormat="1" applyFont="1" applyFill="1" applyBorder="1" applyAlignment="1">
      <alignment horizontal="left" vertical="center"/>
    </xf>
    <xf numFmtId="165" fontId="5" fillId="0" borderId="5" xfId="5" applyNumberFormat="1" applyFont="1" applyFill="1" applyBorder="1" applyAlignment="1">
      <alignment horizontal="left" vertical="center"/>
    </xf>
    <xf numFmtId="165" fontId="1" fillId="0" borderId="0" xfId="2" applyNumberFormat="1"/>
    <xf numFmtId="0" fontId="1" fillId="0" borderId="0" xfId="2" applyAlignment="1">
      <alignment textRotation="45"/>
    </xf>
    <xf numFmtId="0" fontId="0" fillId="0" borderId="0" xfId="2" applyFont="1" applyAlignment="1">
      <alignment textRotation="45"/>
    </xf>
    <xf numFmtId="0" fontId="0" fillId="0" borderId="0" xfId="2" applyFont="1"/>
    <xf numFmtId="166" fontId="1" fillId="0" borderId="0" xfId="6" applyNumberFormat="1"/>
    <xf numFmtId="166" fontId="1" fillId="8" borderId="0" xfId="6" applyNumberFormat="1" applyFill="1"/>
    <xf numFmtId="0" fontId="1" fillId="0" borderId="0" xfId="2" applyFill="1"/>
    <xf numFmtId="0" fontId="0" fillId="0" borderId="0" xfId="2" applyFont="1" applyFill="1"/>
    <xf numFmtId="0" fontId="0" fillId="0" borderId="0" xfId="2" applyFont="1" applyFill="1" applyAlignment="1">
      <alignment horizontal="right"/>
    </xf>
    <xf numFmtId="0" fontId="10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center" wrapText="1"/>
    </xf>
    <xf numFmtId="165" fontId="10" fillId="0" borderId="0" xfId="2" applyNumberFormat="1" applyFont="1" applyFill="1" applyBorder="1"/>
    <xf numFmtId="167" fontId="10" fillId="0" borderId="0" xfId="6" applyNumberFormat="1" applyFont="1" applyFill="1" applyBorder="1"/>
    <xf numFmtId="166" fontId="10" fillId="0" borderId="0" xfId="6" applyNumberFormat="1" applyFont="1" applyFill="1" applyBorder="1"/>
    <xf numFmtId="1" fontId="10" fillId="0" borderId="0" xfId="2" applyNumberFormat="1" applyFont="1" applyFill="1" applyBorder="1"/>
    <xf numFmtId="1" fontId="1" fillId="0" borderId="0" xfId="2" applyNumberFormat="1"/>
    <xf numFmtId="0" fontId="3" fillId="0" borderId="0" xfId="2" applyFont="1" applyFill="1"/>
    <xf numFmtId="166" fontId="1" fillId="0" borderId="0" xfId="6" applyNumberFormat="1" applyFill="1"/>
    <xf numFmtId="43" fontId="1" fillId="0" borderId="0" xfId="6" applyFill="1"/>
    <xf numFmtId="165" fontId="1" fillId="0" borderId="0" xfId="2" applyNumberFormat="1" applyFill="1"/>
    <xf numFmtId="43" fontId="1" fillId="0" borderId="0" xfId="6"/>
    <xf numFmtId="165" fontId="5" fillId="0" borderId="6" xfId="5" applyNumberFormat="1" applyFont="1" applyBorder="1" applyAlignment="1">
      <alignment horizontal="center" vertical="center"/>
    </xf>
    <xf numFmtId="0" fontId="0" fillId="0" borderId="2" xfId="0" applyFill="1" applyBorder="1"/>
    <xf numFmtId="167" fontId="1" fillId="0" borderId="3" xfId="2" applyNumberFormat="1" applyFill="1" applyBorder="1"/>
    <xf numFmtId="0" fontId="0" fillId="0" borderId="0" xfId="0" applyFill="1" applyBorder="1"/>
    <xf numFmtId="167" fontId="1" fillId="0" borderId="13" xfId="2" applyNumberFormat="1" applyFill="1" applyBorder="1"/>
    <xf numFmtId="0" fontId="0" fillId="0" borderId="9" xfId="0" applyFill="1" applyBorder="1"/>
    <xf numFmtId="167" fontId="1" fillId="0" borderId="10" xfId="2" applyNumberFormat="1" applyFill="1" applyBorder="1"/>
    <xf numFmtId="165" fontId="5" fillId="0" borderId="9" xfId="5" applyNumberFormat="1" applyFont="1" applyBorder="1" applyAlignment="1">
      <alignment horizontal="center" vertical="center"/>
    </xf>
    <xf numFmtId="165" fontId="5" fillId="0" borderId="10" xfId="5" applyNumberFormat="1" applyFont="1" applyBorder="1" applyAlignment="1">
      <alignment horizontal="left" vertical="center"/>
    </xf>
    <xf numFmtId="165" fontId="5" fillId="0" borderId="7" xfId="5" applyNumberFormat="1" applyFont="1" applyBorder="1" applyAlignment="1">
      <alignment horizontal="right" vertical="center"/>
    </xf>
    <xf numFmtId="165" fontId="5" fillId="0" borderId="10" xfId="5" applyNumberFormat="1" applyFont="1" applyBorder="1" applyAlignment="1">
      <alignment horizontal="center" vertical="center"/>
    </xf>
    <xf numFmtId="165" fontId="5" fillId="0" borderId="0" xfId="5" applyNumberFormat="1" applyFont="1" applyFill="1" applyBorder="1" applyAlignment="1">
      <alignment horizontal="center" vertical="center"/>
    </xf>
    <xf numFmtId="0" fontId="1" fillId="0" borderId="0" xfId="2" applyFill="1" applyBorder="1"/>
    <xf numFmtId="166" fontId="1" fillId="0" borderId="0" xfId="2" applyNumberFormat="1" applyFill="1" applyBorder="1"/>
    <xf numFmtId="0" fontId="1" fillId="9" borderId="12" xfId="2" applyFill="1" applyBorder="1"/>
    <xf numFmtId="0" fontId="1" fillId="9" borderId="0" xfId="2" applyFill="1" applyBorder="1"/>
    <xf numFmtId="0" fontId="1" fillId="9" borderId="13" xfId="2" applyFill="1" applyBorder="1"/>
    <xf numFmtId="165" fontId="8" fillId="9" borderId="0" xfId="5" applyNumberFormat="1" applyFont="1" applyFill="1" applyBorder="1"/>
    <xf numFmtId="165" fontId="8" fillId="9" borderId="13" xfId="5" applyNumberFormat="1" applyFont="1" applyFill="1" applyBorder="1"/>
    <xf numFmtId="165" fontId="8" fillId="9" borderId="12" xfId="5" applyNumberFormat="1" applyFont="1" applyFill="1" applyBorder="1"/>
    <xf numFmtId="0" fontId="1" fillId="0" borderId="9" xfId="2" applyBorder="1"/>
    <xf numFmtId="0" fontId="7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41" fontId="7" fillId="0" borderId="6" xfId="7" applyFont="1" applyBorder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41" fontId="7" fillId="0" borderId="0" xfId="8" applyNumberFormat="1" applyFont="1" applyFill="1" applyBorder="1"/>
    <xf numFmtId="0" fontId="7" fillId="0" borderId="0" xfId="2" applyFont="1" applyAlignment="1">
      <alignment horizontal="left"/>
    </xf>
    <xf numFmtId="41" fontId="7" fillId="0" borderId="0" xfId="7" applyFont="1"/>
    <xf numFmtId="166" fontId="7" fillId="0" borderId="0" xfId="9" applyNumberFormat="1" applyFont="1"/>
    <xf numFmtId="0" fontId="7" fillId="11" borderId="0" xfId="0" applyFont="1" applyFill="1" applyAlignment="1">
      <alignment horizontal="center" vertical="center"/>
    </xf>
    <xf numFmtId="43" fontId="7" fillId="0" borderId="0" xfId="0" applyNumberFormat="1" applyFont="1"/>
    <xf numFmtId="166" fontId="7" fillId="0" borderId="0" xfId="0" applyNumberFormat="1" applyFont="1"/>
    <xf numFmtId="0" fontId="7" fillId="0" borderId="0" xfId="0" applyNumberFormat="1" applyFont="1"/>
    <xf numFmtId="41" fontId="7" fillId="0" borderId="9" xfId="8" applyNumberFormat="1" applyFont="1" applyFill="1" applyBorder="1"/>
    <xf numFmtId="0" fontId="7" fillId="0" borderId="6" xfId="0" applyFont="1" applyBorder="1"/>
    <xf numFmtId="41" fontId="7" fillId="0" borderId="6" xfId="0" applyNumberFormat="1" applyFont="1" applyBorder="1"/>
    <xf numFmtId="41" fontId="7" fillId="0" borderId="0" xfId="0" applyNumberFormat="1" applyFont="1" applyBorder="1"/>
    <xf numFmtId="0" fontId="7" fillId="0" borderId="2" xfId="0" applyFont="1" applyBorder="1"/>
    <xf numFmtId="166" fontId="7" fillId="0" borderId="2" xfId="0" applyNumberFormat="1" applyFont="1" applyBorder="1"/>
    <xf numFmtId="41" fontId="7" fillId="0" borderId="2" xfId="7" applyFont="1" applyBorder="1"/>
    <xf numFmtId="166" fontId="7" fillId="0" borderId="0" xfId="0" applyNumberFormat="1" applyFont="1" applyBorder="1"/>
    <xf numFmtId="0" fontId="7" fillId="0" borderId="0" xfId="0" applyFont="1" applyBorder="1"/>
    <xf numFmtId="41" fontId="7" fillId="0" borderId="0" xfId="7" applyFont="1" applyBorder="1"/>
    <xf numFmtId="0" fontId="7" fillId="0" borderId="9" xfId="0" applyFont="1" applyBorder="1"/>
    <xf numFmtId="41" fontId="7" fillId="0" borderId="9" xfId="7" applyFont="1" applyBorder="1"/>
    <xf numFmtId="166" fontId="7" fillId="0" borderId="9" xfId="0" applyNumberFormat="1" applyFont="1" applyBorder="1"/>
    <xf numFmtId="43" fontId="7" fillId="0" borderId="0" xfId="6" applyFont="1"/>
    <xf numFmtId="41" fontId="7" fillId="12" borderId="0" xfId="7" applyFont="1" applyFill="1"/>
    <xf numFmtId="0" fontId="7" fillId="0" borderId="0" xfId="0" applyFont="1" applyBorder="1" applyAlignment="1">
      <alignment horizontal="center" vertical="center" wrapText="1"/>
    </xf>
    <xf numFmtId="166" fontId="7" fillId="0" borderId="0" xfId="6" applyNumberFormat="1" applyFont="1"/>
    <xf numFmtId="166" fontId="7" fillId="9" borderId="0" xfId="6" applyNumberFormat="1" applyFont="1" applyFill="1"/>
    <xf numFmtId="41" fontId="7" fillId="11" borderId="0" xfId="8" applyNumberFormat="1" applyFont="1" applyFill="1" applyBorder="1"/>
    <xf numFmtId="0" fontId="7" fillId="11" borderId="0" xfId="2" applyFont="1" applyFill="1" applyAlignment="1">
      <alignment horizontal="left"/>
    </xf>
    <xf numFmtId="0" fontId="7" fillId="11" borderId="0" xfId="0" applyNumberFormat="1" applyFont="1" applyFill="1"/>
    <xf numFmtId="41" fontId="7" fillId="11" borderId="0" xfId="7" applyFont="1" applyFill="1"/>
    <xf numFmtId="0" fontId="7" fillId="11" borderId="0" xfId="0" applyFont="1" applyFill="1"/>
    <xf numFmtId="166" fontId="7" fillId="11" borderId="0" xfId="0" applyNumberFormat="1" applyFont="1" applyFill="1"/>
    <xf numFmtId="43" fontId="7" fillId="11" borderId="0" xfId="0" applyNumberFormat="1" applyFont="1" applyFill="1"/>
    <xf numFmtId="166" fontId="7" fillId="11" borderId="0" xfId="6" applyNumberFormat="1" applyFont="1" applyFill="1"/>
    <xf numFmtId="0" fontId="7" fillId="9" borderId="0" xfId="0" applyFont="1" applyFill="1"/>
    <xf numFmtId="43" fontId="7" fillId="0" borderId="9" xfId="0" applyNumberFormat="1" applyFont="1" applyBorder="1"/>
    <xf numFmtId="41" fontId="7" fillId="0" borderId="6" xfId="7" applyFont="1" applyBorder="1"/>
    <xf numFmtId="166" fontId="7" fillId="0" borderId="6" xfId="6" applyNumberFormat="1" applyFont="1" applyBorder="1"/>
    <xf numFmtId="166" fontId="7" fillId="0" borderId="6" xfId="0" applyNumberFormat="1" applyFont="1" applyBorder="1"/>
    <xf numFmtId="0" fontId="12" fillId="13" borderId="9" xfId="10" applyFont="1" applyFill="1" applyBorder="1" applyAlignment="1">
      <alignment horizontal="center" vertical="center"/>
    </xf>
    <xf numFmtId="0" fontId="12" fillId="7" borderId="9" xfId="10" applyFont="1" applyFill="1" applyBorder="1" applyAlignment="1">
      <alignment horizontal="center" vertical="center"/>
    </xf>
    <xf numFmtId="0" fontId="12" fillId="13" borderId="9" xfId="10" applyFont="1" applyFill="1" applyBorder="1" applyAlignment="1">
      <alignment horizontal="center"/>
    </xf>
    <xf numFmtId="41" fontId="12" fillId="13" borderId="9" xfId="11" applyFont="1" applyFill="1" applyBorder="1" applyAlignment="1">
      <alignment horizontal="center"/>
    </xf>
    <xf numFmtId="0" fontId="12" fillId="0" borderId="0" xfId="10" applyFont="1"/>
    <xf numFmtId="43" fontId="12" fillId="0" borderId="0" xfId="6" applyNumberFormat="1" applyFont="1"/>
    <xf numFmtId="0" fontId="12" fillId="13" borderId="0" xfId="10" applyFont="1" applyFill="1" applyBorder="1" applyAlignment="1">
      <alignment horizontal="center" vertical="center"/>
    </xf>
    <xf numFmtId="0" fontId="12" fillId="7" borderId="0" xfId="10" applyFont="1" applyFill="1" applyBorder="1" applyAlignment="1">
      <alignment horizontal="center" vertical="center"/>
    </xf>
    <xf numFmtId="0" fontId="12" fillId="13" borderId="0" xfId="10" applyFont="1" applyFill="1" applyBorder="1" applyAlignment="1">
      <alignment horizontal="center"/>
    </xf>
    <xf numFmtId="41" fontId="12" fillId="13" borderId="0" xfId="11" applyFont="1" applyFill="1" applyBorder="1" applyAlignment="1">
      <alignment horizontal="center" vertical="center"/>
    </xf>
    <xf numFmtId="41" fontId="12" fillId="13" borderId="0" xfId="11" applyFont="1" applyFill="1" applyBorder="1" applyAlignment="1"/>
    <xf numFmtId="41" fontId="12" fillId="13" borderId="0" xfId="11" applyFont="1" applyFill="1" applyBorder="1" applyAlignment="1">
      <alignment horizontal="center"/>
    </xf>
    <xf numFmtId="166" fontId="12" fillId="0" borderId="0" xfId="6" applyNumberFormat="1" applyFont="1"/>
    <xf numFmtId="0" fontId="12" fillId="0" borderId="0" xfId="10" applyFont="1" applyFill="1"/>
    <xf numFmtId="0" fontId="13" fillId="0" borderId="0" xfId="0" applyFont="1"/>
    <xf numFmtId="0" fontId="12" fillId="14" borderId="0" xfId="10" applyFont="1" applyFill="1" applyAlignment="1">
      <alignment horizontal="center"/>
    </xf>
    <xf numFmtId="41" fontId="12" fillId="0" borderId="0" xfId="11" applyFont="1" applyAlignment="1"/>
    <xf numFmtId="166" fontId="12" fillId="0" borderId="0" xfId="6" applyNumberFormat="1" applyFont="1" applyAlignment="1"/>
    <xf numFmtId="41" fontId="12" fillId="0" borderId="0" xfId="11" applyFont="1" applyAlignment="1">
      <alignment horizontal="center"/>
    </xf>
    <xf numFmtId="0" fontId="12" fillId="0" borderId="0" xfId="10" applyFont="1" applyAlignment="1">
      <alignment horizontal="center"/>
    </xf>
    <xf numFmtId="41" fontId="12" fillId="0" borderId="0" xfId="11" applyFont="1" applyFill="1" applyAlignment="1"/>
    <xf numFmtId="166" fontId="12" fillId="0" borderId="0" xfId="6" applyNumberFormat="1" applyFont="1" applyFill="1" applyAlignment="1"/>
    <xf numFmtId="41" fontId="12" fillId="0" borderId="0" xfId="11" applyFont="1" applyFill="1" applyAlignment="1">
      <alignment horizontal="center"/>
    </xf>
    <xf numFmtId="166" fontId="12" fillId="0" borderId="0" xfId="10" applyNumberFormat="1" applyFont="1"/>
    <xf numFmtId="41" fontId="12" fillId="15" borderId="0" xfId="11" applyFont="1" applyFill="1" applyAlignment="1"/>
    <xf numFmtId="166" fontId="12" fillId="15" borderId="0" xfId="6" applyNumberFormat="1" applyFont="1" applyFill="1" applyAlignment="1"/>
    <xf numFmtId="0" fontId="8" fillId="0" borderId="0" xfId="10" applyFont="1"/>
    <xf numFmtId="0" fontId="8" fillId="0" borderId="0" xfId="10" applyFont="1" applyFill="1"/>
    <xf numFmtId="0" fontId="8" fillId="9" borderId="0" xfId="10" applyFont="1" applyFill="1" applyAlignment="1"/>
    <xf numFmtId="166" fontId="8" fillId="9" borderId="0" xfId="6" applyNumberFormat="1" applyFont="1" applyFill="1" applyAlignment="1"/>
    <xf numFmtId="0" fontId="8" fillId="0" borderId="0" xfId="10" applyFont="1" applyAlignment="1">
      <alignment horizontal="center"/>
    </xf>
    <xf numFmtId="0" fontId="8" fillId="0" borderId="0" xfId="10" applyFont="1" applyAlignment="1"/>
    <xf numFmtId="41" fontId="8" fillId="0" borderId="0" xfId="11" applyFont="1" applyAlignment="1"/>
    <xf numFmtId="1" fontId="8" fillId="0" borderId="0" xfId="10" applyNumberFormat="1" applyFont="1" applyAlignment="1"/>
    <xf numFmtId="166" fontId="8" fillId="0" borderId="0" xfId="6" applyNumberFormat="1" applyFont="1" applyAlignment="1"/>
    <xf numFmtId="41" fontId="8" fillId="15" borderId="0" xfId="11" applyFont="1" applyFill="1" applyAlignment="1"/>
    <xf numFmtId="166" fontId="8" fillId="15" borderId="0" xfId="6" applyNumberFormat="1" applyFont="1" applyFill="1" applyAlignment="1"/>
    <xf numFmtId="41" fontId="8" fillId="9" borderId="0" xfId="11" applyFont="1" applyFill="1" applyAlignment="1"/>
    <xf numFmtId="41" fontId="8" fillId="9" borderId="0" xfId="10" applyNumberFormat="1" applyFont="1" applyFill="1" applyAlignment="1"/>
    <xf numFmtId="0" fontId="13" fillId="9" borderId="0" xfId="0" applyFont="1" applyFill="1"/>
    <xf numFmtId="0" fontId="14" fillId="9" borderId="0" xfId="10" applyFont="1" applyFill="1"/>
    <xf numFmtId="0" fontId="8" fillId="11" borderId="0" xfId="10" applyFont="1" applyFill="1"/>
    <xf numFmtId="0" fontId="12" fillId="11" borderId="0" xfId="10" applyFont="1" applyFill="1" applyAlignment="1">
      <alignment horizontal="center"/>
    </xf>
    <xf numFmtId="0" fontId="8" fillId="15" borderId="0" xfId="10" applyFont="1" applyFill="1" applyAlignment="1"/>
    <xf numFmtId="166" fontId="12" fillId="15" borderId="0" xfId="6" applyNumberFormat="1" applyFont="1" applyFill="1"/>
    <xf numFmtId="166" fontId="12" fillId="9" borderId="0" xfId="6" applyNumberFormat="1" applyFont="1" applyFill="1" applyAlignment="1"/>
    <xf numFmtId="0" fontId="9" fillId="0" borderId="0" xfId="10"/>
    <xf numFmtId="41" fontId="9" fillId="0" borderId="0" xfId="10" applyNumberFormat="1" applyAlignment="1"/>
    <xf numFmtId="0" fontId="9" fillId="0" borderId="0" xfId="10" applyAlignment="1">
      <alignment horizontal="center"/>
    </xf>
    <xf numFmtId="166" fontId="15" fillId="0" borderId="0" xfId="6" applyNumberFormat="1" applyFont="1"/>
    <xf numFmtId="166" fontId="9" fillId="0" borderId="0" xfId="6" applyNumberFormat="1" applyFont="1"/>
    <xf numFmtId="0" fontId="9" fillId="14" borderId="0" xfId="10" applyFill="1"/>
    <xf numFmtId="0" fontId="9" fillId="0" borderId="0" xfId="10" applyAlignment="1"/>
    <xf numFmtId="169" fontId="15" fillId="0" borderId="0" xfId="10" applyNumberFormat="1" applyFont="1"/>
    <xf numFmtId="166" fontId="15" fillId="0" borderId="0" xfId="10" applyNumberFormat="1" applyFont="1"/>
    <xf numFmtId="166" fontId="9" fillId="9" borderId="0" xfId="6" applyNumberFormat="1" applyFont="1" applyFill="1"/>
    <xf numFmtId="166" fontId="9" fillId="0" borderId="0" xfId="10" applyNumberFormat="1"/>
    <xf numFmtId="166" fontId="1" fillId="6" borderId="14" xfId="6" applyNumberFormat="1" applyFill="1" applyBorder="1"/>
    <xf numFmtId="166" fontId="10" fillId="0" borderId="14" xfId="2" applyNumberFormat="1" applyFont="1" applyFill="1" applyBorder="1"/>
    <xf numFmtId="165" fontId="5" fillId="0" borderId="11" xfId="5" applyNumberFormat="1" applyFont="1" applyFill="1" applyBorder="1" applyAlignment="1">
      <alignment horizontal="left" vertical="center"/>
    </xf>
    <xf numFmtId="165" fontId="5" fillId="2" borderId="11" xfId="5" applyNumberFormat="1" applyFont="1" applyFill="1" applyBorder="1" applyAlignment="1">
      <alignment horizontal="left" vertical="center"/>
    </xf>
    <xf numFmtId="165" fontId="5" fillId="0" borderId="2" xfId="5" applyNumberFormat="1" applyFont="1" applyFill="1" applyBorder="1" applyAlignment="1">
      <alignment horizontal="left" vertical="center"/>
    </xf>
    <xf numFmtId="165" fontId="5" fillId="2" borderId="3" xfId="5" applyNumberFormat="1" applyFont="1" applyFill="1" applyBorder="1" applyAlignment="1">
      <alignment horizontal="left" vertical="center"/>
    </xf>
    <xf numFmtId="165" fontId="5" fillId="0" borderId="3" xfId="5" applyNumberFormat="1" applyFont="1" applyFill="1" applyBorder="1" applyAlignment="1">
      <alignment horizontal="left" vertical="center"/>
    </xf>
    <xf numFmtId="41" fontId="0" fillId="9" borderId="4" xfId="11" applyFont="1" applyFill="1" applyBorder="1" applyAlignment="1">
      <alignment horizontal="center" vertical="center"/>
    </xf>
    <xf numFmtId="0" fontId="0" fillId="0" borderId="4" xfId="2" applyFont="1" applyFill="1" applyBorder="1" applyAlignment="1">
      <alignment horizontal="center" vertical="center"/>
    </xf>
    <xf numFmtId="165" fontId="5" fillId="0" borderId="2" xfId="5" applyNumberFormat="1" applyFont="1" applyBorder="1" applyAlignment="1">
      <alignment horizontal="center" vertical="center"/>
    </xf>
    <xf numFmtId="165" fontId="5" fillId="0" borderId="3" xfId="5" applyNumberFormat="1" applyFont="1" applyBorder="1" applyAlignment="1">
      <alignment horizontal="center" vertical="center"/>
    </xf>
    <xf numFmtId="0" fontId="2" fillId="7" borderId="0" xfId="2" applyFont="1" applyFill="1" applyAlignment="1">
      <alignment horizontal="center"/>
    </xf>
    <xf numFmtId="166" fontId="11" fillId="0" borderId="0" xfId="2" applyNumberFormat="1" applyFont="1" applyFill="1" applyBorder="1" applyAlignment="1">
      <alignment horizontal="center"/>
    </xf>
    <xf numFmtId="0" fontId="0" fillId="0" borderId="7" xfId="2" applyFont="1" applyFill="1" applyBorder="1" applyAlignment="1">
      <alignment horizontal="center" vertical="center"/>
    </xf>
    <xf numFmtId="0" fontId="0" fillId="2" borderId="4" xfId="2" applyFont="1" applyFill="1" applyBorder="1" applyAlignment="1">
      <alignment horizontal="center" vertical="center"/>
    </xf>
    <xf numFmtId="0" fontId="0" fillId="0" borderId="7" xfId="2" applyFont="1" applyBorder="1" applyAlignment="1">
      <alignment horizontal="center" vertical="center"/>
    </xf>
    <xf numFmtId="0" fontId="0" fillId="0" borderId="4" xfId="2" applyFont="1" applyBorder="1" applyAlignment="1">
      <alignment horizontal="center" vertical="center"/>
    </xf>
    <xf numFmtId="0" fontId="5" fillId="0" borderId="4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165" fontId="5" fillId="0" borderId="6" xfId="5" applyNumberFormat="1" applyFont="1" applyBorder="1" applyAlignment="1">
      <alignment horizontal="center" vertical="center"/>
    </xf>
    <xf numFmtId="165" fontId="5" fillId="0" borderId="7" xfId="5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4" xfId="2" applyFont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0" fontId="5" fillId="0" borderId="7" xfId="2" applyFont="1" applyFill="1" applyBorder="1" applyAlignment="1">
      <alignment horizontal="center"/>
    </xf>
    <xf numFmtId="165" fontId="5" fillId="0" borderId="0" xfId="5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1" fontId="12" fillId="13" borderId="9" xfId="11" applyFont="1" applyFill="1" applyBorder="1" applyAlignment="1">
      <alignment horizontal="center"/>
    </xf>
  </cellXfs>
  <cellStyles count="12">
    <cellStyle name="Comma" xfId="1" builtinId="3"/>
    <cellStyle name="Comma [0]" xfId="7" builtinId="6"/>
    <cellStyle name="Comma [0] 2" xfId="11"/>
    <cellStyle name="Comma 2" xfId="6"/>
    <cellStyle name="Comma 2 2" xfId="5"/>
    <cellStyle name="Comma 3 3" xfId="9"/>
    <cellStyle name="Normal" xfId="0" builtinId="0"/>
    <cellStyle name="Normal 2" xfId="3"/>
    <cellStyle name="Normal 2 5" xfId="8"/>
    <cellStyle name="Normal 3 2" xfId="10"/>
    <cellStyle name="Normal 4 2" xfId="2"/>
    <cellStyle name="Normal 4 3" xfId="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384502</xdr:colOff>
      <xdr:row>0</xdr:row>
      <xdr:rowOff>175794</xdr:rowOff>
    </xdr:from>
    <xdr:to>
      <xdr:col>35</xdr:col>
      <xdr:colOff>268942</xdr:colOff>
      <xdr:row>2</xdr:row>
      <xdr:rowOff>22413</xdr:rowOff>
    </xdr:to>
    <xdr:grpSp>
      <xdr:nvGrpSpPr>
        <xdr:cNvPr id="2" name="Group 1">
          <a:hlinkClick xmlns:r="http://schemas.openxmlformats.org/officeDocument/2006/relationships" r:id="rId1"/>
        </xdr:cNvPr>
        <xdr:cNvGrpSpPr/>
      </xdr:nvGrpSpPr>
      <xdr:grpSpPr>
        <a:xfrm>
          <a:off x="8614102" y="175794"/>
          <a:ext cx="494040" cy="551469"/>
          <a:chOff x="13923097" y="784729"/>
          <a:chExt cx="588818" cy="735301"/>
        </a:xfrm>
      </xdr:grpSpPr>
      <xdr:pic>
        <xdr:nvPicPr>
          <xdr:cNvPr id="3" name="Picture 2" descr="Home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 l="5400" t="3600" r="5400" b="9000"/>
          <a:stretch>
            <a:fillRect/>
          </a:stretch>
        </xdr:blipFill>
        <xdr:spPr>
          <a:xfrm>
            <a:off x="13923097" y="784729"/>
            <a:ext cx="578716" cy="543972"/>
          </a:xfrm>
          <a:prstGeom prst="rect">
            <a:avLst/>
          </a:prstGeom>
          <a:noFill/>
          <a:ln w="6350" cap="rnd">
            <a:solidFill>
              <a:schemeClr val="tx2"/>
            </a:solidFill>
            <a:prstDash val="solid"/>
            <a:bevel/>
          </a:ln>
          <a:effectLst/>
        </xdr:spPr>
      </xdr:pic>
      <xdr:sp macro="" textlink="">
        <xdr:nvSpPr>
          <xdr:cNvPr id="4" name="Rectangle 3"/>
          <xdr:cNvSpPr/>
        </xdr:nvSpPr>
        <xdr:spPr>
          <a:xfrm>
            <a:off x="13932623" y="1370979"/>
            <a:ext cx="579292" cy="149051"/>
          </a:xfrm>
          <a:prstGeom prst="rect">
            <a:avLst/>
          </a:prstGeom>
          <a:solidFill>
            <a:srgbClr val="0070C0"/>
          </a:solidFill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en-US" sz="800" b="1">
                <a:latin typeface="Century Gothic" pitchFamily="34" charset="0"/>
              </a:rPr>
              <a:t>Menu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384502</xdr:colOff>
      <xdr:row>0</xdr:row>
      <xdr:rowOff>175794</xdr:rowOff>
    </xdr:from>
    <xdr:to>
      <xdr:col>35</xdr:col>
      <xdr:colOff>268942</xdr:colOff>
      <xdr:row>2</xdr:row>
      <xdr:rowOff>22413</xdr:rowOff>
    </xdr:to>
    <xdr:grpSp>
      <xdr:nvGrpSpPr>
        <xdr:cNvPr id="2" name="Group 1">
          <a:hlinkClick xmlns:r="http://schemas.openxmlformats.org/officeDocument/2006/relationships" r:id="rId1"/>
        </xdr:cNvPr>
        <xdr:cNvGrpSpPr/>
      </xdr:nvGrpSpPr>
      <xdr:grpSpPr>
        <a:xfrm>
          <a:off x="14682585" y="175794"/>
          <a:ext cx="498274" cy="555702"/>
          <a:chOff x="13923097" y="784729"/>
          <a:chExt cx="588818" cy="735301"/>
        </a:xfrm>
      </xdr:grpSpPr>
      <xdr:pic>
        <xdr:nvPicPr>
          <xdr:cNvPr id="3" name="Picture 2" descr="Home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 l="5400" t="3600" r="5400" b="9000"/>
          <a:stretch>
            <a:fillRect/>
          </a:stretch>
        </xdr:blipFill>
        <xdr:spPr>
          <a:xfrm>
            <a:off x="13923097" y="784729"/>
            <a:ext cx="578716" cy="543972"/>
          </a:xfrm>
          <a:prstGeom prst="rect">
            <a:avLst/>
          </a:prstGeom>
          <a:noFill/>
          <a:ln w="6350" cap="rnd">
            <a:solidFill>
              <a:schemeClr val="tx2"/>
            </a:solidFill>
            <a:prstDash val="solid"/>
            <a:bevel/>
          </a:ln>
          <a:effectLst/>
        </xdr:spPr>
      </xdr:pic>
      <xdr:sp macro="" textlink="">
        <xdr:nvSpPr>
          <xdr:cNvPr id="4" name="Rectangle 3"/>
          <xdr:cNvSpPr/>
        </xdr:nvSpPr>
        <xdr:spPr>
          <a:xfrm>
            <a:off x="13932623" y="1370979"/>
            <a:ext cx="579292" cy="149051"/>
          </a:xfrm>
          <a:prstGeom prst="rect">
            <a:avLst/>
          </a:prstGeom>
          <a:solidFill>
            <a:srgbClr val="0070C0"/>
          </a:solidFill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en-US" sz="800" b="1">
                <a:latin typeface="Century Gothic" pitchFamily="34" charset="0"/>
              </a:rPr>
              <a:t>Menu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RRIGATION/DESIGN/Cost%20Estimation_2016/Cost%20Estimation%2015%20April%202016/IPDMIP_Cost%20Estimation_vs_Agt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RRIGATION/3_IPDMIP/02-Cost%20Estimation_2016/Cost%20Estimation%2015%20April%202016/Jangan%20Pindah_gantinama/Paket%20under%2010%20billion%20ID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itip%20pa%20ahmad\Proffesional\IRRIGATION\DESIGN\Cost%20Estimation_2016\Cost%20Estimation%2015%20April%202016\Jangan%20Pindah_gantinama\Paket%20under%2010%20billion%20ID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roffesional/IRRIGATION/DESIGN/Cost%20Estimation_2016/Cost%20Estimation%2015%20April%202016/Jangan%20Pindah_gantinama/Paket%20under%2010%20billion%20ID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roffesional/IRRIGATION/DESIGN/Cost%20Estimation_2016/Cost%20Estimation%2015%20April%202016/Jangan%20Pindah_gantinama/OnGranting/OWP_District_Ongranting_Jan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IRRIGATION/3_IPDMIP/02-Cost%20Estimation_2016/Cost%20Estimation%2015%20April%202016/Jangan%20Pindah_gantinama/All%20Activities_link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itip%20pa%20ahmad\Proffesional\IRRIGATION\3_IPDMIP\02-Cost%20Estimation_2016\Cost%20Estimation%2015%20April%202016\Jangan%20Pindah_gantinama\Backup\IPDMIP_All%20activities_01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roffesional/IRRIGATION/DESIGN/Cost%20Estimation_2016/Cost%20Estimation%2015%20April%202016/NPMU_All/MONEV/All%20Activitie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IRRIGATION/3_IPDMIP/02-Cost%20Estimation_2016/Cost%20Estimation%2015%20April%202016/Jangan%20Pindah_gantinama/IPDMIP_Cost%20Estimation_June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General Schedule"/>
      <sheetName val="basics"/>
      <sheetName val="Special Account"/>
      <sheetName val="DLI_Disbursements (2)"/>
      <sheetName val="AREA"/>
      <sheetName val="Total_ADB"/>
      <sheetName val="Institutional"/>
      <sheetName val="On Granting"/>
      <sheetName val="RRP_IFAD"/>
      <sheetName val="Total all"/>
      <sheetName val="Expenditure"/>
      <sheetName val="Consolidated"/>
      <sheetName val="Tbales in PAM"/>
      <sheetName val="EXPFIN"/>
      <sheetName val="COMFIN"/>
      <sheetName val="COMYRB"/>
      <sheetName val="EAYRB"/>
      <sheetName val="EXCMTF"/>
      <sheetName val="1.1."/>
      <sheetName val="1.2."/>
      <sheetName val="1.3."/>
      <sheetName val="1.4."/>
      <sheetName val="1.5.PPIC_MOA"/>
      <sheetName val="4.3."/>
      <sheetName val="1-1"/>
      <sheetName val="1-2"/>
      <sheetName val="1-3"/>
      <sheetName val="1-4"/>
      <sheetName val="1-5"/>
      <sheetName val="1-6"/>
      <sheetName val="1-7"/>
      <sheetName val="1-7A.PIU-PU"/>
      <sheetName val="1-7B_PIU-Bapeda"/>
      <sheetName val="1-7C.NPIU-Bangda"/>
      <sheetName val="1-7D.NPMU-PU"/>
      <sheetName val="1-7E IMEI_Bapenas"/>
      <sheetName val="1-7F NPIC_Bangda"/>
      <sheetName val="1-7G.  NPMC_PU"/>
      <sheetName val="1-7H PIC_Bapeda"/>
      <sheetName val="1-8"/>
      <sheetName val="2-1"/>
      <sheetName val="2-2"/>
      <sheetName val="2-3"/>
      <sheetName val="2-4"/>
      <sheetName val="2-5"/>
      <sheetName val="2-5B.NPIC_PU_DOM"/>
      <sheetName val="2-6"/>
      <sheetName val="3-1"/>
      <sheetName val="3-2"/>
      <sheetName val="3-3"/>
      <sheetName val="3-3A.NPIC_PU_DL"/>
      <sheetName val="3-3B.PPIC_PU"/>
      <sheetName val="3-4"/>
      <sheetName val="3-5"/>
      <sheetName val="3-6"/>
      <sheetName val="4.4E.PMU_MOA"/>
      <sheetName val="KOSONG"/>
      <sheetName val="Sheet3"/>
    </sheetNames>
    <sheetDataSet>
      <sheetData sheetId="0" refreshError="1"/>
      <sheetData sheetId="1" refreshError="1"/>
      <sheetData sheetId="2" refreshError="1">
        <row r="37">
          <cell r="E37">
            <v>14</v>
          </cell>
        </row>
        <row r="58">
          <cell r="C58">
            <v>39800</v>
          </cell>
        </row>
        <row r="59">
          <cell r="C59">
            <v>33500</v>
          </cell>
        </row>
        <row r="60">
          <cell r="C60">
            <v>30000</v>
          </cell>
        </row>
        <row r="61">
          <cell r="C61">
            <v>22500</v>
          </cell>
        </row>
        <row r="62">
          <cell r="C62">
            <v>25000</v>
          </cell>
        </row>
        <row r="63">
          <cell r="C63">
            <v>21100</v>
          </cell>
        </row>
        <row r="64">
          <cell r="C64">
            <v>20000</v>
          </cell>
        </row>
        <row r="65">
          <cell r="C65">
            <v>15000</v>
          </cell>
        </row>
        <row r="66">
          <cell r="C66">
            <v>12000</v>
          </cell>
        </row>
        <row r="68">
          <cell r="C68">
            <v>12500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DB"/>
      <sheetName val="Rekap_Ksltn"/>
      <sheetName val="DI Pusat"/>
      <sheetName val="DI Provinsi"/>
      <sheetName val="DI Kabupaten"/>
      <sheetName val="Balai"/>
      <sheetName val="Balai 030816"/>
      <sheetName val="Rehab_Pusat"/>
      <sheetName val="Modernisasi"/>
      <sheetName val="Impementation Konsultan"/>
      <sheetName val="NPMC_PU"/>
      <sheetName val="NPIC_PU_DOM"/>
      <sheetName val="NPIC_DILL"/>
      <sheetName val="PPIC_PU"/>
      <sheetName val="TASK_Cons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6">
          <cell r="E66">
            <v>20</v>
          </cell>
        </row>
        <row r="67">
          <cell r="E67">
            <v>20</v>
          </cell>
        </row>
        <row r="68">
          <cell r="E68">
            <v>13000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DB"/>
      <sheetName val="Rekap_Ksltn"/>
      <sheetName val="DI Pusat"/>
      <sheetName val="DI Provinsi"/>
      <sheetName val="DI Kabupaten"/>
      <sheetName val="Balai"/>
      <sheetName val="Balai 030816"/>
      <sheetName val="Rehab_Pusat"/>
      <sheetName val="Modernisasi"/>
      <sheetName val="Impementation Konsultan"/>
      <sheetName val="NPMC_PU"/>
      <sheetName val="NPIC_PU_DOM"/>
      <sheetName val="NPIC_DILL"/>
      <sheetName val="PPIC_PU"/>
      <sheetName val="TASK_Cons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6">
          <cell r="E66">
            <v>20</v>
          </cell>
        </row>
        <row r="67">
          <cell r="E67">
            <v>20</v>
          </cell>
        </row>
        <row r="68">
          <cell r="E68">
            <v>13000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DB"/>
      <sheetName val="Rekap_Ksltn"/>
      <sheetName val="DI Pusat"/>
      <sheetName val="DI Provinsi"/>
      <sheetName val="DI Kabupaten"/>
      <sheetName val="Balai"/>
      <sheetName val="Balai 030816"/>
      <sheetName val="Rehab_Pusat"/>
      <sheetName val="Modernisasi"/>
      <sheetName val="Impementation Konsultan"/>
      <sheetName val="NPMC_PU"/>
      <sheetName val="NPIC_PU_DOM"/>
      <sheetName val="NPIC_DILL"/>
      <sheetName val="PPIC_PU"/>
      <sheetName val="TASK_Cons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6">
          <cell r="E66">
            <v>20</v>
          </cell>
        </row>
        <row r="67">
          <cell r="E67">
            <v>20</v>
          </cell>
        </row>
        <row r="68">
          <cell r="E68">
            <v>13000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DI Kabupaten"/>
      <sheetName val="Asumption"/>
      <sheetName val="Province"/>
      <sheetName val="Kabupaten"/>
      <sheetName val="Kabupaten3"/>
      <sheetName val="Aceh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 (replace Cirebon)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 (replace Sidoarjo)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n"/>
      <sheetName val="all activities"/>
      <sheetName val="Master"/>
      <sheetName val="DGWR"/>
      <sheetName val="NPMU"/>
      <sheetName val="IRWA"/>
      <sheetName val="DOM"/>
      <sheetName val="RBO"/>
      <sheetName val="Supervisi"/>
      <sheetName val="BANGDA"/>
      <sheetName val=" TPM2"/>
      <sheetName val="TPM"/>
      <sheetName val="Provinsi"/>
      <sheetName val="Kabupaten"/>
      <sheetName val="DGWR_1"/>
      <sheetName val="DGWR_old"/>
      <sheetName val="MOHA_Old"/>
      <sheetName val="Ongranting"/>
      <sheetName val="Ongranting ADB_IFAD"/>
      <sheetName val="SuratMOA"/>
      <sheetName val="AREA+TPM"/>
      <sheetName val="TPM_Banten-Jateng"/>
      <sheetName val="Detail Area"/>
      <sheetName val="Balai 030816"/>
      <sheetName val="PSETK_Kab"/>
      <sheetName val="PSETK_Prov"/>
      <sheetName val="PSETK_Pusat"/>
      <sheetName val="Prov_all"/>
      <sheetName val="AREA+DLI"/>
    </sheetNames>
    <sheetDataSet>
      <sheetData sheetId="0">
        <row r="9">
          <cell r="B9">
            <v>74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96">
          <cell r="AA96">
            <v>90437.270394655192</v>
          </cell>
          <cell r="AB96">
            <v>531796.11800159467</v>
          </cell>
          <cell r="AC96">
            <v>216910.20387993357</v>
          </cell>
          <cell r="AD96">
            <v>161500.27022693006</v>
          </cell>
          <cell r="AE96">
            <v>77184.981236744483</v>
          </cell>
          <cell r="AF96">
            <v>50368.301908146168</v>
          </cell>
          <cell r="AG96">
            <v>147023.58478812542</v>
          </cell>
          <cell r="AH96">
            <v>279306.39866509649</v>
          </cell>
          <cell r="AI96">
            <v>72119.34172167354</v>
          </cell>
          <cell r="AJ96">
            <v>344079.36270140653</v>
          </cell>
          <cell r="AK96">
            <v>164693.30366533971</v>
          </cell>
          <cell r="AL96">
            <v>357451.69071038527</v>
          </cell>
          <cell r="AM96">
            <v>181762.82828721384</v>
          </cell>
          <cell r="AN96">
            <v>422296.67805733607</v>
          </cell>
          <cell r="AO96">
            <v>174086.58383911534</v>
          </cell>
          <cell r="AP96">
            <v>165245.48238025265</v>
          </cell>
          <cell r="AQ96">
            <v>279042.31319274683</v>
          </cell>
          <cell r="AR96">
            <v>141525.80540920954</v>
          </cell>
          <cell r="AS96">
            <v>145655.14188594985</v>
          </cell>
          <cell r="AT96">
            <v>91373.573432985853</v>
          </cell>
          <cell r="AU96">
            <v>120591.0297829448</v>
          </cell>
          <cell r="AV96">
            <v>259259.9105367352</v>
          </cell>
          <cell r="AW96">
            <v>1483200.0437966015</v>
          </cell>
          <cell r="AX96">
            <v>222263.93663756779</v>
          </cell>
          <cell r="BA96">
            <v>64436.855253319496</v>
          </cell>
          <cell r="BB96">
            <v>85515.677500865888</v>
          </cell>
          <cell r="BC96">
            <v>255298.62845149013</v>
          </cell>
          <cell r="BD96">
            <v>156842.76280549041</v>
          </cell>
          <cell r="BE96">
            <v>311099.64868127333</v>
          </cell>
          <cell r="BF96">
            <v>355579.08463372395</v>
          </cell>
          <cell r="BG96">
            <v>247856.21968527217</v>
          </cell>
          <cell r="BH96">
            <v>133099.0780642337</v>
          </cell>
          <cell r="BI96">
            <v>545384.5159424959</v>
          </cell>
          <cell r="BJ96">
            <v>65373.15829165015</v>
          </cell>
          <cell r="BK96">
            <v>293711.06079326035</v>
          </cell>
          <cell r="BL96">
            <v>31234.109047901889</v>
          </cell>
          <cell r="BM96">
            <v>1032354.7658674576</v>
          </cell>
          <cell r="BN96">
            <v>74541.365619673219</v>
          </cell>
          <cell r="BO96">
            <v>633156.92384344083</v>
          </cell>
          <cell r="BP96">
            <v>100304.46395244742</v>
          </cell>
          <cell r="BQ96">
            <v>252681.78149820704</v>
          </cell>
          <cell r="BR96">
            <v>216310.0096245934</v>
          </cell>
          <cell r="BS96">
            <v>692888.25613489351</v>
          </cell>
          <cell r="BT96">
            <v>203609.89918159563</v>
          </cell>
          <cell r="BU96">
            <v>186828.46780228478</v>
          </cell>
          <cell r="BV96">
            <v>378458.48964729084</v>
          </cell>
          <cell r="BW96">
            <v>877748.08677966252</v>
          </cell>
          <cell r="BX96">
            <v>152497.35639682767</v>
          </cell>
          <cell r="BY96">
            <v>65661.251534213428</v>
          </cell>
          <cell r="BZ96">
            <v>115933.52236150517</v>
          </cell>
          <cell r="CA96">
            <v>193982.78332593947</v>
          </cell>
          <cell r="CB96">
            <v>89861.08390952865</v>
          </cell>
          <cell r="CC96">
            <v>179818.19889991172</v>
          </cell>
          <cell r="CD96">
            <v>186828.46780228478</v>
          </cell>
          <cell r="CE96">
            <v>316662.48911746801</v>
          </cell>
          <cell r="CF96">
            <v>201905.34749642957</v>
          </cell>
          <cell r="CG96">
            <v>108971.26899955931</v>
          </cell>
          <cell r="CH96">
            <v>408204.11694194912</v>
          </cell>
          <cell r="CI96">
            <v>102897.30313551691</v>
          </cell>
          <cell r="CJ96">
            <v>98095.749092795624</v>
          </cell>
          <cell r="CK96">
            <v>480882.35955419537</v>
          </cell>
          <cell r="CL96">
            <v>181714.81274678663</v>
          </cell>
          <cell r="CM96">
            <v>1110167.3102175859</v>
          </cell>
          <cell r="CN96">
            <v>494295.98092794156</v>
          </cell>
          <cell r="CO96">
            <v>189879.85539643414</v>
          </cell>
          <cell r="CP96">
            <v>231771.01364215591</v>
          </cell>
          <cell r="CQ96">
            <v>326490.0698544078</v>
          </cell>
          <cell r="CR96">
            <v>306651.24893839419</v>
          </cell>
          <cell r="CS96">
            <v>333587.96711806051</v>
          </cell>
          <cell r="CT96">
            <v>262452.94397514482</v>
          </cell>
          <cell r="CU96">
            <v>321536.06647083012</v>
          </cell>
          <cell r="CV96">
            <v>332675.67184994346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115">
          <cell r="E115">
            <v>0.94526892901030335</v>
          </cell>
        </row>
        <row r="116">
          <cell r="E116">
            <v>13000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5">
          <cell r="D5">
            <v>20657</v>
          </cell>
        </row>
        <row r="6">
          <cell r="D6">
            <v>20643</v>
          </cell>
        </row>
        <row r="7">
          <cell r="D7">
            <v>6970</v>
          </cell>
        </row>
        <row r="8">
          <cell r="D8">
            <v>12025</v>
          </cell>
        </row>
        <row r="9">
          <cell r="D9">
            <v>12853</v>
          </cell>
        </row>
        <row r="10">
          <cell r="D10">
            <v>4079</v>
          </cell>
        </row>
        <row r="11">
          <cell r="D11">
            <v>21279</v>
          </cell>
        </row>
        <row r="12">
          <cell r="D12">
            <v>31363</v>
          </cell>
        </row>
        <row r="13">
          <cell r="D13">
            <v>9228.9599999999991</v>
          </cell>
        </row>
        <row r="14">
          <cell r="D14">
            <v>16100</v>
          </cell>
        </row>
        <row r="15">
          <cell r="D15">
            <v>22781</v>
          </cell>
        </row>
        <row r="16">
          <cell r="D16">
            <v>12138</v>
          </cell>
        </row>
        <row r="17">
          <cell r="D17">
            <v>20907</v>
          </cell>
        </row>
        <row r="18">
          <cell r="D18">
            <v>7203</v>
          </cell>
        </row>
        <row r="19">
          <cell r="D19">
            <v>5614</v>
          </cell>
        </row>
        <row r="20">
          <cell r="D20">
            <v>5179</v>
          </cell>
        </row>
        <row r="21">
          <cell r="D21">
            <v>24327.05</v>
          </cell>
        </row>
        <row r="22">
          <cell r="D22">
            <v>17812</v>
          </cell>
        </row>
        <row r="23">
          <cell r="D23">
            <v>2066.1</v>
          </cell>
        </row>
        <row r="24">
          <cell r="D24">
            <v>13348</v>
          </cell>
        </row>
        <row r="25">
          <cell r="D25">
            <v>19498</v>
          </cell>
        </row>
        <row r="26">
          <cell r="D26">
            <v>29359</v>
          </cell>
        </row>
        <row r="27">
          <cell r="D27">
            <v>16636.125</v>
          </cell>
        </row>
        <row r="28">
          <cell r="D28">
            <v>1023</v>
          </cell>
        </row>
        <row r="29">
          <cell r="D29">
            <v>1430</v>
          </cell>
        </row>
        <row r="30">
          <cell r="D30">
            <v>16101.800000000001</v>
          </cell>
        </row>
        <row r="31">
          <cell r="D31">
            <v>40188.239999999998</v>
          </cell>
        </row>
        <row r="32">
          <cell r="D32">
            <v>16067</v>
          </cell>
        </row>
        <row r="33">
          <cell r="D33">
            <v>3503</v>
          </cell>
        </row>
        <row r="34">
          <cell r="D34">
            <v>21853</v>
          </cell>
        </row>
        <row r="35">
          <cell r="D35">
            <v>16939.510000000002</v>
          </cell>
        </row>
        <row r="36">
          <cell r="D36">
            <v>28650</v>
          </cell>
        </row>
        <row r="37">
          <cell r="D37">
            <v>22518</v>
          </cell>
        </row>
        <row r="38">
          <cell r="D38">
            <v>14199</v>
          </cell>
        </row>
        <row r="39">
          <cell r="D39">
            <v>8621</v>
          </cell>
        </row>
        <row r="40">
          <cell r="D40">
            <v>16483</v>
          </cell>
        </row>
        <row r="41">
          <cell r="D41">
            <v>9464</v>
          </cell>
        </row>
        <row r="42">
          <cell r="D42">
            <v>13818</v>
          </cell>
        </row>
        <row r="43">
          <cell r="D43">
            <v>20964.822</v>
          </cell>
        </row>
        <row r="44">
          <cell r="D44">
            <v>23715.601999999999</v>
          </cell>
        </row>
        <row r="45">
          <cell r="D45">
            <v>21742</v>
          </cell>
        </row>
        <row r="46">
          <cell r="D46">
            <v>4046</v>
          </cell>
        </row>
        <row r="47">
          <cell r="D47">
            <v>24026</v>
          </cell>
        </row>
        <row r="48">
          <cell r="D48">
            <v>9843</v>
          </cell>
        </row>
        <row r="49">
          <cell r="D49">
            <v>34758</v>
          </cell>
        </row>
        <row r="50">
          <cell r="D50">
            <v>11297</v>
          </cell>
        </row>
        <row r="51">
          <cell r="D51">
            <v>27576</v>
          </cell>
        </row>
        <row r="52">
          <cell r="D52">
            <v>33500</v>
          </cell>
        </row>
        <row r="53">
          <cell r="D53">
            <v>12640</v>
          </cell>
        </row>
        <row r="54">
          <cell r="D54">
            <v>17026</v>
          </cell>
        </row>
        <row r="55">
          <cell r="D55">
            <v>11338</v>
          </cell>
        </row>
        <row r="56">
          <cell r="D56">
            <v>15176.591550947975</v>
          </cell>
        </row>
        <row r="57">
          <cell r="D57">
            <v>28815.54</v>
          </cell>
        </row>
        <row r="58">
          <cell r="D58">
            <v>12411.088</v>
          </cell>
        </row>
        <row r="59">
          <cell r="D59">
            <v>13979</v>
          </cell>
        </row>
        <row r="60">
          <cell r="D60">
            <v>11808</v>
          </cell>
        </row>
        <row r="61">
          <cell r="D61">
            <v>29720</v>
          </cell>
        </row>
        <row r="62">
          <cell r="D62">
            <v>21838</v>
          </cell>
        </row>
        <row r="63">
          <cell r="D63">
            <v>6554</v>
          </cell>
        </row>
        <row r="64">
          <cell r="D64">
            <v>9498</v>
          </cell>
        </row>
        <row r="65">
          <cell r="D65">
            <v>8747.17</v>
          </cell>
        </row>
        <row r="66">
          <cell r="D66">
            <v>20968.5</v>
          </cell>
        </row>
        <row r="67">
          <cell r="D67">
            <v>10693.47</v>
          </cell>
        </row>
        <row r="68">
          <cell r="D68">
            <v>17504</v>
          </cell>
        </row>
        <row r="69">
          <cell r="D69">
            <v>8294</v>
          </cell>
        </row>
        <row r="70">
          <cell r="D70">
            <v>11407</v>
          </cell>
        </row>
        <row r="71">
          <cell r="D71">
            <v>9666.1</v>
          </cell>
        </row>
        <row r="72">
          <cell r="D72">
            <v>34379</v>
          </cell>
        </row>
        <row r="73">
          <cell r="D73">
            <v>13123.35</v>
          </cell>
        </row>
        <row r="74">
          <cell r="D74">
            <v>25334</v>
          </cell>
        </row>
        <row r="75">
          <cell r="D75">
            <v>17270</v>
          </cell>
        </row>
        <row r="76">
          <cell r="D76">
            <v>13665</v>
          </cell>
        </row>
        <row r="77">
          <cell r="D77">
            <v>36479</v>
          </cell>
        </row>
        <row r="78">
          <cell r="D78">
            <v>14934</v>
          </cell>
        </row>
      </sheetData>
      <sheetData sheetId="25">
        <row r="5">
          <cell r="D5">
            <v>18625</v>
          </cell>
        </row>
        <row r="6">
          <cell r="D6">
            <v>31159</v>
          </cell>
        </row>
        <row r="7">
          <cell r="D7">
            <v>26267</v>
          </cell>
        </row>
        <row r="8">
          <cell r="D8">
            <v>43283</v>
          </cell>
        </row>
        <row r="9">
          <cell r="D9">
            <v>12428</v>
          </cell>
        </row>
        <row r="11">
          <cell r="D11">
            <v>33297</v>
          </cell>
        </row>
        <row r="13">
          <cell r="D13">
            <v>69645</v>
          </cell>
        </row>
        <row r="14">
          <cell r="D14">
            <v>47583.624457334467</v>
          </cell>
        </row>
        <row r="15">
          <cell r="D15">
            <v>36604</v>
          </cell>
        </row>
        <row r="16">
          <cell r="D16">
            <v>7563</v>
          </cell>
        </row>
        <row r="17">
          <cell r="D17">
            <v>23292</v>
          </cell>
        </row>
        <row r="18">
          <cell r="D18">
            <v>23611</v>
          </cell>
        </row>
        <row r="19">
          <cell r="D19">
            <v>31155</v>
          </cell>
        </row>
        <row r="20">
          <cell r="D20">
            <v>6760</v>
          </cell>
        </row>
      </sheetData>
      <sheetData sheetId="26">
        <row r="209">
          <cell r="C209">
            <v>3480</v>
          </cell>
        </row>
        <row r="210">
          <cell r="C210">
            <v>29059</v>
          </cell>
        </row>
        <row r="211">
          <cell r="C211">
            <v>12040</v>
          </cell>
        </row>
        <row r="212">
          <cell r="C212">
            <v>9683</v>
          </cell>
        </row>
        <row r="213">
          <cell r="C213">
            <v>5000</v>
          </cell>
        </row>
        <row r="214">
          <cell r="C214">
            <v>200</v>
          </cell>
        </row>
        <row r="215">
          <cell r="C215">
            <v>16144</v>
          </cell>
        </row>
        <row r="216">
          <cell r="C216">
            <v>26440.639999999999</v>
          </cell>
        </row>
        <row r="217">
          <cell r="C217">
            <v>8300</v>
          </cell>
        </row>
        <row r="218">
          <cell r="C218">
            <v>9244.26</v>
          </cell>
        </row>
        <row r="219">
          <cell r="C219">
            <v>18341</v>
          </cell>
        </row>
        <row r="220">
          <cell r="C220">
            <v>163757.6</v>
          </cell>
        </row>
        <row r="221">
          <cell r="C221">
            <v>29505.3</v>
          </cell>
        </row>
        <row r="222">
          <cell r="C222">
            <v>30615</v>
          </cell>
        </row>
        <row r="223">
          <cell r="C223">
            <v>25608</v>
          </cell>
        </row>
        <row r="224">
          <cell r="C224">
            <v>63844</v>
          </cell>
        </row>
        <row r="225">
          <cell r="C225">
            <v>488</v>
          </cell>
        </row>
        <row r="226">
          <cell r="C226">
            <v>9711</v>
          </cell>
        </row>
        <row r="227">
          <cell r="C227">
            <v>21575</v>
          </cell>
        </row>
        <row r="228">
          <cell r="C228">
            <v>428</v>
          </cell>
        </row>
        <row r="229">
          <cell r="C229">
            <v>7416</v>
          </cell>
        </row>
        <row r="230">
          <cell r="C230">
            <v>100706</v>
          </cell>
        </row>
        <row r="231">
          <cell r="C231">
            <v>12294</v>
          </cell>
        </row>
        <row r="232">
          <cell r="C232">
            <v>5420</v>
          </cell>
        </row>
        <row r="233">
          <cell r="C233">
            <v>23355</v>
          </cell>
        </row>
        <row r="234">
          <cell r="C234">
            <v>0</v>
          </cell>
        </row>
        <row r="235">
          <cell r="C235">
            <v>29647.8</v>
          </cell>
        </row>
        <row r="236">
          <cell r="C236">
            <v>0</v>
          </cell>
        </row>
        <row r="237">
          <cell r="C237">
            <v>0</v>
          </cell>
        </row>
        <row r="238">
          <cell r="C238">
            <v>0</v>
          </cell>
        </row>
        <row r="239">
          <cell r="C239">
            <v>0</v>
          </cell>
        </row>
        <row r="240">
          <cell r="C240">
            <v>10580</v>
          </cell>
        </row>
        <row r="241">
          <cell r="C241">
            <v>42811</v>
          </cell>
        </row>
        <row r="242">
          <cell r="C242">
            <v>4964</v>
          </cell>
        </row>
        <row r="243">
          <cell r="C243">
            <v>15049</v>
          </cell>
        </row>
        <row r="244">
          <cell r="C244">
            <v>0</v>
          </cell>
        </row>
        <row r="245">
          <cell r="C245">
            <v>16688</v>
          </cell>
        </row>
        <row r="246">
          <cell r="C246">
            <v>0</v>
          </cell>
        </row>
        <row r="247">
          <cell r="C247">
            <v>22281</v>
          </cell>
        </row>
        <row r="248">
          <cell r="C248">
            <v>0</v>
          </cell>
        </row>
        <row r="249">
          <cell r="C249">
            <v>25720</v>
          </cell>
        </row>
        <row r="250">
          <cell r="C250">
            <v>8188</v>
          </cell>
        </row>
        <row r="251">
          <cell r="C251">
            <v>30075</v>
          </cell>
        </row>
        <row r="252">
          <cell r="C252">
            <v>4500</v>
          </cell>
        </row>
        <row r="253">
          <cell r="C253">
            <v>57080</v>
          </cell>
        </row>
        <row r="254">
          <cell r="C254">
            <v>5692</v>
          </cell>
        </row>
        <row r="255">
          <cell r="C255">
            <v>3010</v>
          </cell>
        </row>
        <row r="256">
          <cell r="C256">
            <v>6472</v>
          </cell>
        </row>
        <row r="257">
          <cell r="C257">
            <v>13626</v>
          </cell>
        </row>
        <row r="258">
          <cell r="C258">
            <v>9287</v>
          </cell>
        </row>
        <row r="259">
          <cell r="C259">
            <v>5500</v>
          </cell>
        </row>
        <row r="260">
          <cell r="C260">
            <v>5200</v>
          </cell>
        </row>
        <row r="261">
          <cell r="C261">
            <v>10746</v>
          </cell>
        </row>
        <row r="262">
          <cell r="C262">
            <v>33153</v>
          </cell>
        </row>
        <row r="263">
          <cell r="C263">
            <v>10228</v>
          </cell>
        </row>
        <row r="264">
          <cell r="C264">
            <v>43312</v>
          </cell>
        </row>
        <row r="265">
          <cell r="C265">
            <v>23471</v>
          </cell>
        </row>
        <row r="266">
          <cell r="C266">
            <v>32007</v>
          </cell>
        </row>
        <row r="267">
          <cell r="C267">
            <v>7380</v>
          </cell>
        </row>
        <row r="268">
          <cell r="C268">
            <v>8592</v>
          </cell>
        </row>
        <row r="269">
          <cell r="C269">
            <v>4815</v>
          </cell>
        </row>
        <row r="270">
          <cell r="C270">
            <v>8743</v>
          </cell>
        </row>
        <row r="271">
          <cell r="C271">
            <v>10407</v>
          </cell>
        </row>
      </sheetData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n"/>
      <sheetName val="all activities"/>
      <sheetName val="Master"/>
      <sheetName val="DGWR"/>
      <sheetName val="NPMU"/>
      <sheetName val="IRWA"/>
      <sheetName val="DOM"/>
      <sheetName val="RBO"/>
      <sheetName val="Supervisi"/>
      <sheetName val="BANGDA"/>
      <sheetName val=" TPM2"/>
      <sheetName val="TPM"/>
      <sheetName val="Provinsi"/>
      <sheetName val="Kabupaten"/>
      <sheetName val="DGWR_1"/>
      <sheetName val="DGWR_old"/>
      <sheetName val="MOHA_Old"/>
      <sheetName val="Ongranting"/>
      <sheetName val="Ongranting ADB_IFAD"/>
      <sheetName val="SuratMOA"/>
      <sheetName val="AREA+TPM"/>
      <sheetName val="TPM_Banten-Jateng"/>
      <sheetName val="Detail Area"/>
      <sheetName val="Balai 030816"/>
      <sheetName val="PSETK_Kab"/>
      <sheetName val="PSETK_Prov"/>
      <sheetName val="PSETK_Pusat"/>
      <sheetName val="Prov_all"/>
      <sheetName val="AREA+DLI"/>
      <sheetName val="Provinsi (2)"/>
    </sheetNames>
    <sheetDataSet>
      <sheetData sheetId="0">
        <row r="9">
          <cell r="B9">
            <v>74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15">
          <cell r="E115">
            <v>0.94526892901030335</v>
          </cell>
        </row>
        <row r="116">
          <cell r="E116">
            <v>13000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5">
          <cell r="D5">
            <v>20657</v>
          </cell>
        </row>
        <row r="6">
          <cell r="D6">
            <v>20643</v>
          </cell>
        </row>
        <row r="7">
          <cell r="D7">
            <v>6970</v>
          </cell>
        </row>
        <row r="8">
          <cell r="D8">
            <v>12025</v>
          </cell>
        </row>
        <row r="9">
          <cell r="D9">
            <v>12853</v>
          </cell>
        </row>
        <row r="10">
          <cell r="D10">
            <v>4079</v>
          </cell>
        </row>
        <row r="11">
          <cell r="D11">
            <v>21279</v>
          </cell>
        </row>
        <row r="12">
          <cell r="D12">
            <v>31363</v>
          </cell>
        </row>
        <row r="13">
          <cell r="D13">
            <v>9228.9599999999991</v>
          </cell>
        </row>
        <row r="14">
          <cell r="D14">
            <v>16100</v>
          </cell>
        </row>
        <row r="15">
          <cell r="D15">
            <v>22781</v>
          </cell>
        </row>
        <row r="16">
          <cell r="D16">
            <v>12138</v>
          </cell>
        </row>
        <row r="17">
          <cell r="D17">
            <v>20907</v>
          </cell>
        </row>
        <row r="18">
          <cell r="D18">
            <v>7203</v>
          </cell>
        </row>
        <row r="19">
          <cell r="D19">
            <v>5614</v>
          </cell>
        </row>
        <row r="20">
          <cell r="D20">
            <v>5179</v>
          </cell>
        </row>
        <row r="21">
          <cell r="D21">
            <v>24327.05</v>
          </cell>
        </row>
        <row r="22">
          <cell r="D22">
            <v>17812</v>
          </cell>
        </row>
        <row r="23">
          <cell r="D23">
            <v>2066.1</v>
          </cell>
        </row>
        <row r="24">
          <cell r="D24">
            <v>13348</v>
          </cell>
        </row>
        <row r="25">
          <cell r="D25">
            <v>19498</v>
          </cell>
        </row>
        <row r="26">
          <cell r="D26">
            <v>29359</v>
          </cell>
        </row>
        <row r="27">
          <cell r="D27">
            <v>16636.125</v>
          </cell>
        </row>
        <row r="28">
          <cell r="D28">
            <v>1023</v>
          </cell>
        </row>
        <row r="29">
          <cell r="D29">
            <v>1430</v>
          </cell>
        </row>
        <row r="30">
          <cell r="D30">
            <v>16101.800000000001</v>
          </cell>
        </row>
        <row r="31">
          <cell r="D31">
            <v>40188.239999999998</v>
          </cell>
        </row>
        <row r="32">
          <cell r="D32">
            <v>16067</v>
          </cell>
        </row>
        <row r="33">
          <cell r="D33">
            <v>3503</v>
          </cell>
        </row>
        <row r="34">
          <cell r="D34">
            <v>21853</v>
          </cell>
        </row>
        <row r="35">
          <cell r="D35">
            <v>16939.510000000002</v>
          </cell>
        </row>
        <row r="36">
          <cell r="D36">
            <v>28650</v>
          </cell>
        </row>
        <row r="37">
          <cell r="D37">
            <v>22518</v>
          </cell>
        </row>
        <row r="38">
          <cell r="D38">
            <v>14199</v>
          </cell>
        </row>
        <row r="39">
          <cell r="D39">
            <v>8621</v>
          </cell>
        </row>
        <row r="40">
          <cell r="D40">
            <v>16483</v>
          </cell>
        </row>
        <row r="41">
          <cell r="D41">
            <v>9464</v>
          </cell>
        </row>
        <row r="42">
          <cell r="D42">
            <v>13818</v>
          </cell>
        </row>
        <row r="43">
          <cell r="D43">
            <v>20964.822</v>
          </cell>
        </row>
        <row r="44">
          <cell r="D44">
            <v>23715.601999999999</v>
          </cell>
        </row>
        <row r="45">
          <cell r="D45">
            <v>21742</v>
          </cell>
        </row>
        <row r="46">
          <cell r="D46">
            <v>4046</v>
          </cell>
        </row>
        <row r="47">
          <cell r="D47">
            <v>24026</v>
          </cell>
        </row>
        <row r="48">
          <cell r="D48">
            <v>9843</v>
          </cell>
        </row>
        <row r="49">
          <cell r="D49">
            <v>34758</v>
          </cell>
        </row>
        <row r="50">
          <cell r="D50">
            <v>11297</v>
          </cell>
        </row>
        <row r="51">
          <cell r="D51">
            <v>27576</v>
          </cell>
        </row>
        <row r="52">
          <cell r="D52">
            <v>33500</v>
          </cell>
        </row>
        <row r="53">
          <cell r="D53">
            <v>12640</v>
          </cell>
        </row>
        <row r="54">
          <cell r="D54">
            <v>17026</v>
          </cell>
        </row>
        <row r="55">
          <cell r="D55">
            <v>11338</v>
          </cell>
        </row>
        <row r="56">
          <cell r="D56">
            <v>15176.591550947975</v>
          </cell>
        </row>
        <row r="57">
          <cell r="D57">
            <v>28815.54</v>
          </cell>
        </row>
        <row r="58">
          <cell r="D58">
            <v>12411.088</v>
          </cell>
        </row>
        <row r="59">
          <cell r="D59">
            <v>13979</v>
          </cell>
        </row>
        <row r="60">
          <cell r="D60">
            <v>11808</v>
          </cell>
        </row>
        <row r="61">
          <cell r="D61">
            <v>29720</v>
          </cell>
        </row>
        <row r="62">
          <cell r="D62">
            <v>21838</v>
          </cell>
        </row>
        <row r="63">
          <cell r="D63">
            <v>6554</v>
          </cell>
        </row>
        <row r="64">
          <cell r="D64">
            <v>9498</v>
          </cell>
        </row>
        <row r="65">
          <cell r="D65">
            <v>8747.17</v>
          </cell>
        </row>
        <row r="66">
          <cell r="D66">
            <v>20968.5</v>
          </cell>
        </row>
        <row r="67">
          <cell r="D67">
            <v>10693.47</v>
          </cell>
        </row>
        <row r="68">
          <cell r="D68">
            <v>17504</v>
          </cell>
        </row>
        <row r="69">
          <cell r="D69">
            <v>8294</v>
          </cell>
        </row>
        <row r="70">
          <cell r="D70">
            <v>11407</v>
          </cell>
        </row>
        <row r="71">
          <cell r="D71">
            <v>9666.1</v>
          </cell>
        </row>
        <row r="72">
          <cell r="D72">
            <v>34379</v>
          </cell>
        </row>
        <row r="73">
          <cell r="D73">
            <v>13123.35</v>
          </cell>
        </row>
        <row r="74">
          <cell r="D74">
            <v>25334</v>
          </cell>
        </row>
        <row r="75">
          <cell r="D75">
            <v>17270</v>
          </cell>
        </row>
        <row r="76">
          <cell r="D76">
            <v>13665</v>
          </cell>
        </row>
        <row r="77">
          <cell r="D77">
            <v>36479</v>
          </cell>
        </row>
        <row r="78">
          <cell r="D78">
            <v>14934</v>
          </cell>
        </row>
      </sheetData>
      <sheetData sheetId="25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n"/>
      <sheetName val="all activities"/>
      <sheetName val="Master"/>
      <sheetName val="DGWR"/>
      <sheetName val="NPMU"/>
      <sheetName val="IRWA"/>
      <sheetName val="DOM"/>
      <sheetName val="RBO"/>
      <sheetName val="Supervisi"/>
      <sheetName val="BANGDA"/>
      <sheetName val=" TPM2"/>
      <sheetName val="TPM"/>
      <sheetName val="Provinsi"/>
      <sheetName val="Kabupaten"/>
      <sheetName val="DGWR_1"/>
      <sheetName val="DGWR_old"/>
      <sheetName val="MOHA_Old"/>
      <sheetName val="Ongranting"/>
      <sheetName val="SuratMOA"/>
      <sheetName val="AREA+TPM"/>
      <sheetName val="TPM_Banten-Jateng"/>
      <sheetName val="Detail Area"/>
      <sheetName val="Balai 030816"/>
      <sheetName val="PSETK_Kab"/>
      <sheetName val="PSETK_Prov"/>
      <sheetName val="PSETK_Pusat"/>
      <sheetName val="Prov_all"/>
      <sheetName val="AREA+DLI"/>
    </sheetNames>
    <sheetDataSet>
      <sheetData sheetId="0">
        <row r="9">
          <cell r="B9">
            <v>74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10">
          <cell r="Z110">
            <v>1915595384.70771</v>
          </cell>
        </row>
      </sheetData>
      <sheetData sheetId="14" refreshError="1"/>
      <sheetData sheetId="15" refreshError="1"/>
      <sheetData sheetId="16" refreshError="1"/>
      <sheetData sheetId="17">
        <row r="5">
          <cell r="F5">
            <v>26857608.602080908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eneral Schedule"/>
      <sheetName val="basics"/>
      <sheetName val="Special Account"/>
      <sheetName val="DLI_Disbursements (2)"/>
      <sheetName val="DLI_Final"/>
      <sheetName val="Total_ADB"/>
      <sheetName val="AREA"/>
      <sheetName val="Institutional"/>
      <sheetName val="Expenditure"/>
      <sheetName val="On Granting"/>
      <sheetName val="RRP_IFAD"/>
      <sheetName val="Total all"/>
      <sheetName val="Tbales in PAM"/>
      <sheetName val="EXPFIN"/>
      <sheetName val="COMFIN"/>
      <sheetName val="COMYRB"/>
      <sheetName val="EAYRB"/>
      <sheetName val="EXCMTF"/>
      <sheetName val="1.1."/>
      <sheetName val="1.2."/>
      <sheetName val="1.3."/>
      <sheetName val="1.4."/>
      <sheetName val="1.5.PPIC_MOA"/>
      <sheetName val="4.3."/>
      <sheetName val="1-1"/>
      <sheetName val="1-2"/>
      <sheetName val="1-3"/>
      <sheetName val="1-4"/>
      <sheetName val="1-5 KOSONG"/>
      <sheetName val="1-6"/>
      <sheetName val="1-7"/>
      <sheetName val="1-7A.PIU-PU"/>
      <sheetName val="1-7B_PIU-Bapeda"/>
      <sheetName val="1-7C.NPIU-Bangda"/>
      <sheetName val="1-7D.NPMU-PU"/>
      <sheetName val="1-7E IMEI_Bapenas"/>
      <sheetName val="1-7F NPIC_Bangda"/>
      <sheetName val="1-7H PIC_Bapeda"/>
      <sheetName val="1-7G.  NPMC_PU"/>
      <sheetName val="1-8"/>
      <sheetName val="2-1"/>
      <sheetName val="2-2"/>
      <sheetName val="2-3"/>
      <sheetName val="2-4"/>
      <sheetName val="2-5"/>
      <sheetName val="2-5B.NPIC_PU_DOM"/>
      <sheetName val="2-6"/>
      <sheetName val="3-1"/>
      <sheetName val="3-2"/>
      <sheetName val="3-3"/>
      <sheetName val="3-3A.NPIC_PU_DL"/>
      <sheetName val="3-3B.PPIC_PU"/>
      <sheetName val="3-4"/>
      <sheetName val="3-5"/>
      <sheetName val="3-6"/>
      <sheetName val="4.4E.PMU_MOA"/>
      <sheetName val="KOSONG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7">
          <cell r="I47">
            <v>7646614631.02847</v>
          </cell>
        </row>
      </sheetData>
      <sheetData sheetId="7">
        <row r="5">
          <cell r="A5" t="str">
            <v>NAD</v>
          </cell>
          <cell r="C5" t="str">
            <v>Aceh Besar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3767</v>
          </cell>
          <cell r="K5">
            <v>1768.9288775910582</v>
          </cell>
          <cell r="L5">
            <v>9</v>
          </cell>
          <cell r="M5">
            <v>3767</v>
          </cell>
          <cell r="N5">
            <v>1768.9288775910582</v>
          </cell>
        </row>
        <row r="6">
          <cell r="A6" t="str">
            <v>NAD</v>
          </cell>
          <cell r="C6" t="str">
            <v>Aceh Utara</v>
          </cell>
          <cell r="D6">
            <v>15993</v>
          </cell>
          <cell r="E6">
            <v>3678.3900000000003</v>
          </cell>
          <cell r="F6">
            <v>0.5</v>
          </cell>
          <cell r="G6">
            <v>4328</v>
          </cell>
          <cell r="H6">
            <v>970.6</v>
          </cell>
          <cell r="I6">
            <v>2</v>
          </cell>
          <cell r="J6">
            <v>1830</v>
          </cell>
          <cell r="K6">
            <v>1003.5935400897017</v>
          </cell>
          <cell r="L6">
            <v>6</v>
          </cell>
          <cell r="M6">
            <v>22151</v>
          </cell>
          <cell r="N6">
            <v>5652.5835400897022</v>
          </cell>
        </row>
        <row r="7">
          <cell r="A7" t="str">
            <v>NAD</v>
          </cell>
          <cell r="C7" t="str">
            <v>Aceh Timur</v>
          </cell>
          <cell r="D7">
            <v>3480</v>
          </cell>
          <cell r="E7">
            <v>800.40000000000009</v>
          </cell>
          <cell r="F7">
            <v>0.5</v>
          </cell>
          <cell r="G7">
            <v>2625</v>
          </cell>
          <cell r="H7">
            <v>1181.25</v>
          </cell>
          <cell r="I7">
            <v>1</v>
          </cell>
          <cell r="J7">
            <v>2930</v>
          </cell>
          <cell r="K7">
            <v>1629.7862266857962</v>
          </cell>
          <cell r="L7">
            <v>10</v>
          </cell>
          <cell r="M7">
            <v>9035</v>
          </cell>
          <cell r="N7">
            <v>3611.4362266857961</v>
          </cell>
        </row>
        <row r="8">
          <cell r="A8" t="str">
            <v>NAD</v>
          </cell>
          <cell r="C8" t="str">
            <v>Bireun</v>
          </cell>
          <cell r="D8">
            <v>0</v>
          </cell>
          <cell r="E8">
            <v>0</v>
          </cell>
          <cell r="F8">
            <v>0</v>
          </cell>
          <cell r="G8">
            <v>2203</v>
          </cell>
          <cell r="H8">
            <v>560.9</v>
          </cell>
          <cell r="I8">
            <v>2</v>
          </cell>
          <cell r="J8">
            <v>4524</v>
          </cell>
          <cell r="K8">
            <v>3391.7523943255796</v>
          </cell>
          <cell r="L8">
            <v>11</v>
          </cell>
          <cell r="M8">
            <v>6727</v>
          </cell>
          <cell r="N8">
            <v>3952.6523943255797</v>
          </cell>
        </row>
        <row r="9">
          <cell r="A9" t="str">
            <v>Sumut</v>
          </cell>
          <cell r="C9" t="str">
            <v>Tapanuli Tengah</v>
          </cell>
          <cell r="D9">
            <v>0</v>
          </cell>
          <cell r="E9">
            <v>0</v>
          </cell>
          <cell r="F9">
            <v>0</v>
          </cell>
          <cell r="G9">
            <v>1200</v>
          </cell>
          <cell r="H9">
            <v>429</v>
          </cell>
          <cell r="I9">
            <v>1</v>
          </cell>
          <cell r="J9">
            <v>2015</v>
          </cell>
          <cell r="K9">
            <v>1036.7834904084241</v>
          </cell>
          <cell r="L9">
            <v>5</v>
          </cell>
          <cell r="M9">
            <v>3215</v>
          </cell>
          <cell r="N9">
            <v>1465.7834904084241</v>
          </cell>
        </row>
        <row r="10">
          <cell r="A10" t="str">
            <v>Sumut</v>
          </cell>
          <cell r="C10" t="str">
            <v>Asahan</v>
          </cell>
          <cell r="D10">
            <v>0</v>
          </cell>
          <cell r="E10">
            <v>0</v>
          </cell>
          <cell r="F10">
            <v>0</v>
          </cell>
          <cell r="G10">
            <v>1242</v>
          </cell>
          <cell r="H10">
            <v>1084</v>
          </cell>
          <cell r="I10">
            <v>1</v>
          </cell>
          <cell r="J10">
            <v>856</v>
          </cell>
          <cell r="K10">
            <v>621</v>
          </cell>
          <cell r="L10">
            <v>4</v>
          </cell>
          <cell r="M10">
            <v>2098</v>
          </cell>
          <cell r="N10">
            <v>1705</v>
          </cell>
        </row>
        <row r="11">
          <cell r="A11" t="str">
            <v>Sumut</v>
          </cell>
          <cell r="C11" t="str">
            <v>Humbang Hasundutan</v>
          </cell>
          <cell r="D11">
            <v>0</v>
          </cell>
          <cell r="E11">
            <v>0</v>
          </cell>
          <cell r="F11">
            <v>0</v>
          </cell>
          <cell r="G11">
            <v>3083</v>
          </cell>
          <cell r="H11">
            <v>875</v>
          </cell>
          <cell r="I11">
            <v>2</v>
          </cell>
          <cell r="J11">
            <v>3041</v>
          </cell>
          <cell r="K11">
            <v>1858.4760639778419</v>
          </cell>
          <cell r="L11">
            <v>7</v>
          </cell>
          <cell r="M11">
            <v>6124</v>
          </cell>
          <cell r="N11">
            <v>2733.4760639778419</v>
          </cell>
        </row>
        <row r="12">
          <cell r="A12" t="str">
            <v>Sumut</v>
          </cell>
          <cell r="C12" t="str">
            <v>Simalungun</v>
          </cell>
          <cell r="D12">
            <v>5000</v>
          </cell>
          <cell r="E12">
            <v>561</v>
          </cell>
          <cell r="F12">
            <v>1</v>
          </cell>
          <cell r="G12">
            <v>3721</v>
          </cell>
          <cell r="H12">
            <v>1590</v>
          </cell>
          <cell r="I12">
            <v>3</v>
          </cell>
          <cell r="J12">
            <v>2913</v>
          </cell>
          <cell r="K12">
            <v>1863.5722751537166</v>
          </cell>
          <cell r="L12">
            <v>8</v>
          </cell>
          <cell r="M12">
            <v>11634</v>
          </cell>
          <cell r="N12">
            <v>4014.5722751537169</v>
          </cell>
        </row>
        <row r="13">
          <cell r="A13" t="str">
            <v>Sumbar</v>
          </cell>
          <cell r="C13" t="str">
            <v>Sinjunjung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3004</v>
          </cell>
          <cell r="K13">
            <v>1909.2</v>
          </cell>
          <cell r="L13">
            <v>7</v>
          </cell>
          <cell r="M13">
            <v>3004</v>
          </cell>
          <cell r="N13">
            <v>1909.2</v>
          </cell>
        </row>
        <row r="14">
          <cell r="A14" t="str">
            <v>Sumbar</v>
          </cell>
          <cell r="C14" t="str">
            <v>Pasaman</v>
          </cell>
          <cell r="D14">
            <v>8300</v>
          </cell>
          <cell r="E14">
            <v>2075</v>
          </cell>
          <cell r="F14">
            <v>1</v>
          </cell>
          <cell r="G14">
            <v>2326</v>
          </cell>
          <cell r="H14">
            <v>480.6</v>
          </cell>
          <cell r="I14">
            <v>1</v>
          </cell>
          <cell r="J14">
            <v>3706</v>
          </cell>
          <cell r="K14">
            <v>2514.5010036370322</v>
          </cell>
          <cell r="L14">
            <v>10</v>
          </cell>
          <cell r="M14">
            <v>14332</v>
          </cell>
          <cell r="N14">
            <v>5070.1010036370317</v>
          </cell>
        </row>
        <row r="15">
          <cell r="A15" t="str">
            <v>Sumbar</v>
          </cell>
          <cell r="C15" t="str">
            <v>Limapuluh Koto</v>
          </cell>
          <cell r="D15">
            <v>0</v>
          </cell>
          <cell r="E15">
            <v>0</v>
          </cell>
          <cell r="F15">
            <v>0</v>
          </cell>
          <cell r="G15">
            <v>3187</v>
          </cell>
          <cell r="H15">
            <v>438.7</v>
          </cell>
          <cell r="I15">
            <v>2</v>
          </cell>
          <cell r="J15">
            <v>3673</v>
          </cell>
          <cell r="K15">
            <v>2483.2000416094579</v>
          </cell>
          <cell r="L15">
            <v>8</v>
          </cell>
          <cell r="M15">
            <v>6860</v>
          </cell>
          <cell r="N15">
            <v>2921.9000416094577</v>
          </cell>
        </row>
        <row r="16">
          <cell r="A16" t="str">
            <v>Sumbar</v>
          </cell>
          <cell r="C16" t="str">
            <v>Pasaman Barat</v>
          </cell>
          <cell r="D16">
            <v>6500</v>
          </cell>
          <cell r="E16">
            <v>4875</v>
          </cell>
          <cell r="F16">
            <v>1</v>
          </cell>
          <cell r="G16">
            <v>5900</v>
          </cell>
          <cell r="H16">
            <v>1335</v>
          </cell>
          <cell r="I16">
            <v>4</v>
          </cell>
          <cell r="J16">
            <v>2489</v>
          </cell>
          <cell r="K16">
            <v>1167.9832278007946</v>
          </cell>
          <cell r="L16">
            <v>7</v>
          </cell>
          <cell r="M16">
            <v>14889</v>
          </cell>
          <cell r="N16">
            <v>7377.9832278007943</v>
          </cell>
        </row>
        <row r="17">
          <cell r="A17" t="str">
            <v>Sumbar</v>
          </cell>
          <cell r="C17" t="str">
            <v>Pesisir Selatan</v>
          </cell>
          <cell r="D17">
            <v>0</v>
          </cell>
          <cell r="E17">
            <v>0</v>
          </cell>
          <cell r="F17">
            <v>0</v>
          </cell>
          <cell r="G17">
            <v>2363</v>
          </cell>
          <cell r="H17">
            <v>236.3</v>
          </cell>
          <cell r="I17">
            <v>2</v>
          </cell>
          <cell r="J17">
            <v>5208</v>
          </cell>
          <cell r="K17">
            <v>3024.3268473126896</v>
          </cell>
          <cell r="L17">
            <v>9</v>
          </cell>
          <cell r="M17">
            <v>7571</v>
          </cell>
          <cell r="N17">
            <v>3260.6268473126897</v>
          </cell>
        </row>
        <row r="18">
          <cell r="A18" t="str">
            <v>Sumsel</v>
          </cell>
          <cell r="C18" t="str">
            <v>Musi Rawas</v>
          </cell>
          <cell r="D18">
            <v>9500</v>
          </cell>
          <cell r="E18">
            <v>3800</v>
          </cell>
          <cell r="F18">
            <v>1</v>
          </cell>
          <cell r="G18">
            <v>6013</v>
          </cell>
          <cell r="H18">
            <v>1021.5899999999999</v>
          </cell>
          <cell r="I18">
            <v>4</v>
          </cell>
          <cell r="J18">
            <v>2077</v>
          </cell>
          <cell r="K18">
            <v>1267.9804783319703</v>
          </cell>
          <cell r="L18">
            <v>7</v>
          </cell>
          <cell r="M18">
            <v>17590</v>
          </cell>
          <cell r="N18">
            <v>6089.5704783319707</v>
          </cell>
        </row>
        <row r="19">
          <cell r="A19" t="str">
            <v>Sumsel</v>
          </cell>
          <cell r="C19" t="str">
            <v>Empat Lawang</v>
          </cell>
          <cell r="D19">
            <v>3054.26</v>
          </cell>
          <cell r="E19">
            <v>1032.9985333333334</v>
          </cell>
          <cell r="F19">
            <v>1</v>
          </cell>
          <cell r="G19">
            <v>1500</v>
          </cell>
          <cell r="H19">
            <v>255</v>
          </cell>
          <cell r="I19">
            <v>1</v>
          </cell>
          <cell r="J19">
            <v>2697</v>
          </cell>
          <cell r="K19">
            <v>1643.3361610793131</v>
          </cell>
          <cell r="L19">
            <v>6</v>
          </cell>
          <cell r="M19">
            <v>7251.26</v>
          </cell>
          <cell r="N19">
            <v>2931.3346944126465</v>
          </cell>
        </row>
        <row r="20">
          <cell r="A20" t="str">
            <v>Sumsel</v>
          </cell>
          <cell r="C20" t="str">
            <v>Ogan Komering Ulu Selatan</v>
          </cell>
          <cell r="D20">
            <v>0</v>
          </cell>
          <cell r="E20">
            <v>0</v>
          </cell>
          <cell r="F20">
            <v>0</v>
          </cell>
          <cell r="G20">
            <v>4801</v>
          </cell>
          <cell r="H20">
            <v>908.87752155172404</v>
          </cell>
          <cell r="I20">
            <v>3</v>
          </cell>
          <cell r="J20">
            <v>2082</v>
          </cell>
          <cell r="K20">
            <v>1271.0329108748979</v>
          </cell>
          <cell r="L20">
            <v>8</v>
          </cell>
          <cell r="M20">
            <v>6883</v>
          </cell>
          <cell r="N20">
            <v>2179.9104324266218</v>
          </cell>
        </row>
        <row r="21">
          <cell r="A21" t="str">
            <v>Sumsel</v>
          </cell>
          <cell r="C21" t="str">
            <v>Muara Enim</v>
          </cell>
          <cell r="D21">
            <v>0</v>
          </cell>
          <cell r="E21">
            <v>0</v>
          </cell>
          <cell r="F21">
            <v>0</v>
          </cell>
          <cell r="G21">
            <v>8885</v>
          </cell>
          <cell r="H21">
            <v>2302.1776939655169</v>
          </cell>
          <cell r="I21">
            <v>5</v>
          </cell>
          <cell r="J21">
            <v>2738</v>
          </cell>
          <cell r="K21">
            <v>1647.1260772170876</v>
          </cell>
          <cell r="L21">
            <v>9</v>
          </cell>
          <cell r="M21">
            <v>11623</v>
          </cell>
          <cell r="N21">
            <v>3949.3037711826046</v>
          </cell>
        </row>
        <row r="22">
          <cell r="A22" t="str">
            <v>Sumsel</v>
          </cell>
          <cell r="C22" t="str">
            <v>Musi Banyuasin</v>
          </cell>
          <cell r="D22">
            <v>0</v>
          </cell>
          <cell r="E22">
            <v>0</v>
          </cell>
          <cell r="F22">
            <v>0</v>
          </cell>
          <cell r="G22">
            <v>4150</v>
          </cell>
          <cell r="H22">
            <v>1660</v>
          </cell>
          <cell r="I22">
            <v>2</v>
          </cell>
          <cell r="J22">
            <v>1745</v>
          </cell>
          <cell r="K22">
            <v>1729.0327802585773</v>
          </cell>
          <cell r="L22">
            <v>3</v>
          </cell>
          <cell r="M22">
            <v>5895</v>
          </cell>
          <cell r="N22">
            <v>3389.0327802585771</v>
          </cell>
        </row>
        <row r="23">
          <cell r="A23" t="str">
            <v>Sumsel</v>
          </cell>
          <cell r="C23" t="str">
            <v>Banyuasin</v>
          </cell>
          <cell r="D23">
            <v>4001</v>
          </cell>
          <cell r="E23">
            <v>2520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2066</v>
          </cell>
          <cell r="K23">
            <v>2066</v>
          </cell>
          <cell r="L23">
            <v>3</v>
          </cell>
          <cell r="M23">
            <v>6067</v>
          </cell>
          <cell r="N23">
            <v>4586</v>
          </cell>
        </row>
        <row r="24">
          <cell r="A24" t="str">
            <v>Sumsel</v>
          </cell>
          <cell r="C24" t="str">
            <v>Lahat (replace Cirebon)</v>
          </cell>
          <cell r="D24">
            <v>0</v>
          </cell>
          <cell r="E24">
            <v>0</v>
          </cell>
          <cell r="F24">
            <v>0</v>
          </cell>
          <cell r="G24">
            <v>1250</v>
          </cell>
          <cell r="H24">
            <v>250</v>
          </cell>
          <cell r="I24">
            <v>1</v>
          </cell>
          <cell r="J24">
            <v>2556</v>
          </cell>
          <cell r="K24">
            <v>1533.0220838629934</v>
          </cell>
          <cell r="L24">
            <v>8</v>
          </cell>
          <cell r="M24">
            <v>3806</v>
          </cell>
          <cell r="N24">
            <v>1783.0220838629934</v>
          </cell>
        </row>
        <row r="25">
          <cell r="A25" t="str">
            <v>Lampung</v>
          </cell>
          <cell r="C25" t="str">
            <v>Pesawaran</v>
          </cell>
          <cell r="D25">
            <v>0</v>
          </cell>
          <cell r="E25">
            <v>0</v>
          </cell>
          <cell r="F25">
            <v>0</v>
          </cell>
          <cell r="G25">
            <v>1081</v>
          </cell>
          <cell r="H25">
            <v>325</v>
          </cell>
          <cell r="I25">
            <v>1</v>
          </cell>
          <cell r="J25">
            <v>3942</v>
          </cell>
          <cell r="K25">
            <v>1878.5359068878724</v>
          </cell>
          <cell r="L25">
            <v>8</v>
          </cell>
          <cell r="M25">
            <v>5023</v>
          </cell>
          <cell r="N25">
            <v>2203.5359068878724</v>
          </cell>
        </row>
        <row r="26">
          <cell r="A26" t="str">
            <v>Lampung</v>
          </cell>
          <cell r="C26" t="str">
            <v>Tanggamus</v>
          </cell>
          <cell r="D26">
            <v>0</v>
          </cell>
          <cell r="E26">
            <v>0</v>
          </cell>
          <cell r="F26">
            <v>0</v>
          </cell>
          <cell r="G26">
            <v>3528</v>
          </cell>
          <cell r="H26">
            <v>1060</v>
          </cell>
          <cell r="I26">
            <v>2</v>
          </cell>
          <cell r="J26">
            <v>7271</v>
          </cell>
          <cell r="K26">
            <v>4162.2866341032186</v>
          </cell>
          <cell r="L26">
            <v>14</v>
          </cell>
          <cell r="M26">
            <v>10799</v>
          </cell>
          <cell r="N26">
            <v>5222.2866341032186</v>
          </cell>
        </row>
        <row r="27">
          <cell r="A27" t="str">
            <v>Lampung</v>
          </cell>
          <cell r="C27" t="str">
            <v>Lampung Tengah</v>
          </cell>
          <cell r="D27">
            <v>54000</v>
          </cell>
          <cell r="E27">
            <v>18900</v>
          </cell>
          <cell r="F27">
            <v>1</v>
          </cell>
          <cell r="G27">
            <v>4220</v>
          </cell>
          <cell r="H27">
            <v>1112.144927536232</v>
          </cell>
          <cell r="I27">
            <v>2</v>
          </cell>
          <cell r="J27">
            <v>3560</v>
          </cell>
          <cell r="K27">
            <v>1704.4338266531349</v>
          </cell>
          <cell r="L27">
            <v>9</v>
          </cell>
          <cell r="M27">
            <v>61780</v>
          </cell>
          <cell r="N27">
            <v>21716.578754189366</v>
          </cell>
        </row>
        <row r="28">
          <cell r="A28" t="str">
            <v>Lampung</v>
          </cell>
          <cell r="C28" t="str">
            <v>Tulangbawang</v>
          </cell>
          <cell r="D28">
            <v>8235</v>
          </cell>
          <cell r="E28">
            <v>2882.25</v>
          </cell>
          <cell r="F28">
            <v>0.5</v>
          </cell>
          <cell r="G28">
            <v>0</v>
          </cell>
          <cell r="H28">
            <v>0</v>
          </cell>
          <cell r="I28">
            <v>0</v>
          </cell>
          <cell r="J28">
            <v>1023</v>
          </cell>
          <cell r="K28">
            <v>1023</v>
          </cell>
          <cell r="L28">
            <v>2</v>
          </cell>
          <cell r="M28">
            <v>9258</v>
          </cell>
          <cell r="N28">
            <v>3905.25</v>
          </cell>
          <cell r="O28">
            <v>2.5</v>
          </cell>
        </row>
        <row r="29">
          <cell r="A29" t="str">
            <v>Lampung</v>
          </cell>
          <cell r="C29" t="str">
            <v>Mesuji</v>
          </cell>
          <cell r="D29">
            <v>9280</v>
          </cell>
          <cell r="E29">
            <v>3248</v>
          </cell>
          <cell r="F29">
            <v>0.5</v>
          </cell>
          <cell r="G29">
            <v>0</v>
          </cell>
          <cell r="H29">
            <v>0</v>
          </cell>
          <cell r="I29">
            <v>0</v>
          </cell>
          <cell r="J29">
            <v>1200</v>
          </cell>
          <cell r="K29">
            <v>720</v>
          </cell>
          <cell r="L29">
            <v>4</v>
          </cell>
          <cell r="M29">
            <v>10480</v>
          </cell>
          <cell r="N29">
            <v>3968</v>
          </cell>
        </row>
        <row r="30">
          <cell r="A30" t="str">
            <v>Banten</v>
          </cell>
          <cell r="C30" t="str">
            <v>Serang</v>
          </cell>
          <cell r="D30">
            <v>43791</v>
          </cell>
          <cell r="E30">
            <v>9231.2511111111126</v>
          </cell>
          <cell r="F30">
            <v>2</v>
          </cell>
          <cell r="G30">
            <v>0</v>
          </cell>
          <cell r="H30">
            <v>0</v>
          </cell>
          <cell r="I30">
            <v>0</v>
          </cell>
          <cell r="J30">
            <v>1672.9</v>
          </cell>
          <cell r="K30">
            <v>1001.1467416253529</v>
          </cell>
          <cell r="L30">
            <v>7</v>
          </cell>
          <cell r="M30">
            <v>45463.9</v>
          </cell>
          <cell r="N30">
            <v>10232.397852736465</v>
          </cell>
        </row>
        <row r="31">
          <cell r="A31" t="str">
            <v>Banten</v>
          </cell>
          <cell r="C31" t="str">
            <v>Pandeglang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2684</v>
          </cell>
          <cell r="K31">
            <v>1778.9414060204515</v>
          </cell>
          <cell r="L31">
            <v>8</v>
          </cell>
          <cell r="M31">
            <v>2684</v>
          </cell>
          <cell r="N31">
            <v>1778.9414060204515</v>
          </cell>
        </row>
        <row r="32">
          <cell r="A32" t="str">
            <v>Jabar</v>
          </cell>
          <cell r="C32" t="str">
            <v>Garut</v>
          </cell>
          <cell r="D32">
            <v>0</v>
          </cell>
          <cell r="E32">
            <v>0</v>
          </cell>
          <cell r="F32">
            <v>0</v>
          </cell>
          <cell r="G32">
            <v>1016</v>
          </cell>
          <cell r="H32">
            <v>116.72569999999999</v>
          </cell>
          <cell r="I32">
            <v>1</v>
          </cell>
          <cell r="J32">
            <v>2546</v>
          </cell>
          <cell r="K32">
            <v>1514.0797273142337</v>
          </cell>
          <cell r="L32">
            <v>7</v>
          </cell>
          <cell r="M32">
            <v>3562</v>
          </cell>
          <cell r="N32">
            <v>1630.8054273142336</v>
          </cell>
        </row>
        <row r="33">
          <cell r="A33" t="str">
            <v>Jabar</v>
          </cell>
          <cell r="C33" t="str">
            <v>Indramayu</v>
          </cell>
          <cell r="D33">
            <v>3265</v>
          </cell>
          <cell r="E33">
            <v>1665.15</v>
          </cell>
          <cell r="F33">
            <v>1</v>
          </cell>
          <cell r="G33">
            <v>4354</v>
          </cell>
          <cell r="H33">
            <v>1190.2887833333334</v>
          </cell>
          <cell r="I33">
            <v>2</v>
          </cell>
          <cell r="J33">
            <v>3015</v>
          </cell>
          <cell r="K33">
            <v>1507.5</v>
          </cell>
          <cell r="L33">
            <v>7</v>
          </cell>
          <cell r="M33">
            <v>10634</v>
          </cell>
          <cell r="N33">
            <v>4362.938783333333</v>
          </cell>
        </row>
        <row r="34">
          <cell r="A34" t="str">
            <v>Jabar</v>
          </cell>
          <cell r="C34" t="str">
            <v>Kuningan</v>
          </cell>
          <cell r="D34">
            <v>0</v>
          </cell>
          <cell r="E34">
            <v>0</v>
          </cell>
          <cell r="F34">
            <v>0</v>
          </cell>
          <cell r="G34">
            <v>1160</v>
          </cell>
          <cell r="H34">
            <v>689.27200000000005</v>
          </cell>
          <cell r="I34">
            <v>1</v>
          </cell>
          <cell r="J34">
            <v>5373</v>
          </cell>
          <cell r="K34">
            <v>1980.940939414902</v>
          </cell>
          <cell r="L34">
            <v>8</v>
          </cell>
          <cell r="M34">
            <v>6533</v>
          </cell>
          <cell r="N34">
            <v>2670.2129394149019</v>
          </cell>
        </row>
        <row r="35">
          <cell r="A35" t="str">
            <v>Jabar</v>
          </cell>
          <cell r="C35" t="str">
            <v>Ciamis</v>
          </cell>
          <cell r="D35">
            <v>5420</v>
          </cell>
          <cell r="E35">
            <v>1896.3</v>
          </cell>
          <cell r="F35">
            <v>1.5</v>
          </cell>
          <cell r="G35">
            <v>1631</v>
          </cell>
          <cell r="H35">
            <v>473.56084999999996</v>
          </cell>
          <cell r="I35">
            <v>1</v>
          </cell>
          <cell r="J35">
            <v>5907.29</v>
          </cell>
          <cell r="K35">
            <v>2026.5387977339683</v>
          </cell>
          <cell r="L35">
            <v>14</v>
          </cell>
          <cell r="M35">
            <v>12958.29</v>
          </cell>
          <cell r="N35">
            <v>4396.3996477339679</v>
          </cell>
        </row>
        <row r="36">
          <cell r="A36" t="str">
            <v>Jabar</v>
          </cell>
          <cell r="C36" t="str">
            <v>Sukabumi</v>
          </cell>
          <cell r="D36">
            <v>4038</v>
          </cell>
          <cell r="E36">
            <v>1413.3</v>
          </cell>
          <cell r="F36">
            <v>1</v>
          </cell>
          <cell r="G36">
            <v>2776</v>
          </cell>
          <cell r="H36">
            <v>1110.4000000000001</v>
          </cell>
          <cell r="I36">
            <v>2</v>
          </cell>
          <cell r="J36">
            <v>7997</v>
          </cell>
          <cell r="K36">
            <v>2353.7276778765095</v>
          </cell>
          <cell r="L36">
            <v>14</v>
          </cell>
          <cell r="M36">
            <v>14811</v>
          </cell>
          <cell r="N36">
            <v>4877.4276778765088</v>
          </cell>
        </row>
        <row r="37">
          <cell r="A37" t="str">
            <v>Jabar</v>
          </cell>
          <cell r="C37" t="str">
            <v>Majalengka</v>
          </cell>
          <cell r="D37">
            <v>3261</v>
          </cell>
          <cell r="E37">
            <v>1141.3499999999999</v>
          </cell>
          <cell r="F37">
            <v>1</v>
          </cell>
          <cell r="G37">
            <v>2035</v>
          </cell>
          <cell r="H37">
            <v>404.01533333333333</v>
          </cell>
          <cell r="I37">
            <v>1</v>
          </cell>
          <cell r="J37">
            <v>5028</v>
          </cell>
          <cell r="K37">
            <v>1774.7793310497382</v>
          </cell>
          <cell r="L37">
            <v>14</v>
          </cell>
          <cell r="M37">
            <v>10324</v>
          </cell>
          <cell r="N37">
            <v>3320.1446643830714</v>
          </cell>
        </row>
        <row r="38">
          <cell r="A38" t="str">
            <v>Jabar</v>
          </cell>
          <cell r="C38" t="str">
            <v>Sumedang</v>
          </cell>
          <cell r="D38">
            <v>0</v>
          </cell>
          <cell r="E38">
            <v>0</v>
          </cell>
          <cell r="F38">
            <v>0</v>
          </cell>
          <cell r="G38">
            <v>1603</v>
          </cell>
          <cell r="H38">
            <v>482.90375</v>
          </cell>
          <cell r="I38">
            <v>1</v>
          </cell>
          <cell r="J38">
            <v>3941</v>
          </cell>
          <cell r="K38">
            <v>1467.5555568243926</v>
          </cell>
          <cell r="L38">
            <v>12</v>
          </cell>
          <cell r="M38">
            <v>5544</v>
          </cell>
          <cell r="N38">
            <v>1950.4593068243926</v>
          </cell>
        </row>
        <row r="39">
          <cell r="A39" t="str">
            <v>Jateng</v>
          </cell>
          <cell r="C39" t="str">
            <v>Kebumen</v>
          </cell>
          <cell r="D39">
            <v>21422</v>
          </cell>
          <cell r="E39">
            <v>7497.7</v>
          </cell>
          <cell r="F39">
            <v>0.5</v>
          </cell>
          <cell r="G39">
            <v>0</v>
          </cell>
          <cell r="H39">
            <v>0</v>
          </cell>
          <cell r="I39">
            <v>0</v>
          </cell>
          <cell r="J39">
            <v>1295</v>
          </cell>
          <cell r="K39">
            <v>479.07392305342876</v>
          </cell>
          <cell r="L39">
            <v>2</v>
          </cell>
          <cell r="M39">
            <v>22717</v>
          </cell>
          <cell r="N39">
            <v>7976.7739230534289</v>
          </cell>
        </row>
        <row r="40">
          <cell r="A40" t="str">
            <v>Jateng</v>
          </cell>
          <cell r="C40" t="str">
            <v>Banjarnegara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2723</v>
          </cell>
          <cell r="K40">
            <v>1701.088731314042</v>
          </cell>
          <cell r="L40">
            <v>7</v>
          </cell>
          <cell r="M40">
            <v>2723</v>
          </cell>
          <cell r="N40">
            <v>1701.088731314042</v>
          </cell>
        </row>
        <row r="41">
          <cell r="A41" t="str">
            <v>Jateng</v>
          </cell>
          <cell r="C41" t="str">
            <v>Purworejo</v>
          </cell>
          <cell r="D41">
            <v>10431</v>
          </cell>
          <cell r="E41">
            <v>3650.85</v>
          </cell>
          <cell r="F41">
            <v>0.5</v>
          </cell>
          <cell r="G41">
            <v>0</v>
          </cell>
          <cell r="H41">
            <v>0</v>
          </cell>
          <cell r="I41">
            <v>0</v>
          </cell>
          <cell r="J41">
            <v>1803</v>
          </cell>
          <cell r="K41">
            <v>1683</v>
          </cell>
          <cell r="L41">
            <v>5</v>
          </cell>
          <cell r="M41">
            <v>12234</v>
          </cell>
          <cell r="N41">
            <v>5333.85</v>
          </cell>
        </row>
        <row r="42">
          <cell r="A42" t="str">
            <v>Jateng</v>
          </cell>
          <cell r="C42" t="str">
            <v>Pekalongan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1301</v>
          </cell>
          <cell r="K42">
            <v>814.58570921840214</v>
          </cell>
          <cell r="L42">
            <v>5</v>
          </cell>
          <cell r="M42">
            <v>1301</v>
          </cell>
          <cell r="N42">
            <v>814.58570921840214</v>
          </cell>
        </row>
        <row r="43">
          <cell r="A43" t="str">
            <v>Jateng</v>
          </cell>
          <cell r="C43" t="str">
            <v>Pati</v>
          </cell>
          <cell r="D43">
            <v>37451</v>
          </cell>
          <cell r="E43">
            <v>6591</v>
          </cell>
          <cell r="F43">
            <v>1</v>
          </cell>
          <cell r="G43">
            <v>0</v>
          </cell>
          <cell r="H43">
            <v>0</v>
          </cell>
          <cell r="I43">
            <v>0</v>
          </cell>
          <cell r="J43">
            <v>5549.8600000000006</v>
          </cell>
          <cell r="K43">
            <v>2431.3909372294866</v>
          </cell>
          <cell r="L43">
            <v>13</v>
          </cell>
          <cell r="M43">
            <v>43000.86</v>
          </cell>
          <cell r="N43">
            <v>9022.3909372294875</v>
          </cell>
        </row>
        <row r="44">
          <cell r="A44" t="str">
            <v>Jateng</v>
          </cell>
          <cell r="C44" t="str">
            <v>Banyumas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3104.8850000000002</v>
          </cell>
          <cell r="K44">
            <v>1389.3799768947933</v>
          </cell>
          <cell r="L44">
            <v>7</v>
          </cell>
          <cell r="M44">
            <v>3104.8850000000002</v>
          </cell>
          <cell r="N44">
            <v>1389.3799768947933</v>
          </cell>
        </row>
        <row r="45">
          <cell r="A45" t="str">
            <v>Jateng</v>
          </cell>
          <cell r="C45" t="str">
            <v>Cilacap</v>
          </cell>
          <cell r="D45">
            <v>21537</v>
          </cell>
          <cell r="E45">
            <v>3352.65</v>
          </cell>
          <cell r="F45">
            <v>0.5</v>
          </cell>
          <cell r="G45">
            <v>0</v>
          </cell>
          <cell r="H45">
            <v>0</v>
          </cell>
          <cell r="I45">
            <v>0</v>
          </cell>
          <cell r="J45">
            <v>4836</v>
          </cell>
          <cell r="K45">
            <v>2532.0461219432145</v>
          </cell>
          <cell r="L45">
            <v>13</v>
          </cell>
          <cell r="M45">
            <v>26373</v>
          </cell>
          <cell r="N45">
            <v>5884.6961219432142</v>
          </cell>
        </row>
        <row r="46">
          <cell r="A46" t="str">
            <v>Jatim</v>
          </cell>
          <cell r="C46" t="str">
            <v>Bojonegoro</v>
          </cell>
          <cell r="D46">
            <v>0</v>
          </cell>
          <cell r="E46">
            <v>0</v>
          </cell>
          <cell r="F46">
            <v>0</v>
          </cell>
          <cell r="G46">
            <v>1733</v>
          </cell>
          <cell r="H46">
            <v>408.64139999999998</v>
          </cell>
          <cell r="I46">
            <v>1</v>
          </cell>
          <cell r="J46">
            <v>2445</v>
          </cell>
          <cell r="K46">
            <v>1023.2325</v>
          </cell>
          <cell r="L46">
            <v>5</v>
          </cell>
          <cell r="M46">
            <v>4178</v>
          </cell>
          <cell r="N46">
            <v>1431.8739</v>
          </cell>
        </row>
        <row r="47">
          <cell r="A47" t="str">
            <v>Jatim</v>
          </cell>
          <cell r="C47" t="str">
            <v>Ngawi</v>
          </cell>
          <cell r="D47">
            <v>3833</v>
          </cell>
          <cell r="E47">
            <v>1341</v>
          </cell>
          <cell r="F47">
            <v>0.5</v>
          </cell>
          <cell r="G47">
            <v>1332</v>
          </cell>
          <cell r="H47">
            <v>314.0856</v>
          </cell>
          <cell r="I47">
            <v>1</v>
          </cell>
          <cell r="J47">
            <v>5360</v>
          </cell>
          <cell r="K47">
            <v>2127.9339434685621</v>
          </cell>
          <cell r="L47">
            <v>12</v>
          </cell>
          <cell r="M47">
            <v>10525</v>
          </cell>
          <cell r="N47">
            <v>3783.019543468562</v>
          </cell>
        </row>
        <row r="48">
          <cell r="A48" t="str">
            <v>Jatim</v>
          </cell>
          <cell r="C48" t="str">
            <v>Lamongan</v>
          </cell>
          <cell r="D48">
            <v>0</v>
          </cell>
          <cell r="E48">
            <v>0</v>
          </cell>
          <cell r="F48">
            <v>0</v>
          </cell>
          <cell r="G48">
            <v>1779</v>
          </cell>
          <cell r="H48">
            <v>419.48819999999995</v>
          </cell>
          <cell r="I48">
            <v>1</v>
          </cell>
          <cell r="J48">
            <v>7231</v>
          </cell>
          <cell r="K48">
            <v>3738.7894995748456</v>
          </cell>
          <cell r="L48">
            <v>15</v>
          </cell>
          <cell r="M48">
            <v>9010</v>
          </cell>
          <cell r="N48">
            <v>4158.2776995748454</v>
          </cell>
        </row>
        <row r="49">
          <cell r="A49" t="str">
            <v>Jatim</v>
          </cell>
          <cell r="C49" t="str">
            <v>Kediri</v>
          </cell>
          <cell r="D49">
            <v>21506</v>
          </cell>
          <cell r="E49">
            <v>5361.2</v>
          </cell>
          <cell r="F49">
            <v>1</v>
          </cell>
          <cell r="G49">
            <v>1637</v>
          </cell>
          <cell r="H49">
            <v>386.00459999999998</v>
          </cell>
          <cell r="I49">
            <v>1</v>
          </cell>
          <cell r="J49">
            <v>5718</v>
          </cell>
          <cell r="K49">
            <v>1682.5144329141613</v>
          </cell>
          <cell r="L49">
            <v>15</v>
          </cell>
          <cell r="M49">
            <v>28861</v>
          </cell>
          <cell r="N49">
            <v>7429.7190329141613</v>
          </cell>
        </row>
        <row r="50">
          <cell r="A50" t="str">
            <v>Jatim</v>
          </cell>
          <cell r="C50" t="str">
            <v>Madiun</v>
          </cell>
          <cell r="D50">
            <v>2831</v>
          </cell>
          <cell r="E50">
            <v>990.84999999999991</v>
          </cell>
          <cell r="F50">
            <v>0.5</v>
          </cell>
          <cell r="G50">
            <v>1884</v>
          </cell>
          <cell r="H50">
            <v>444.24719999999996</v>
          </cell>
          <cell r="I50">
            <v>1</v>
          </cell>
          <cell r="J50">
            <v>3766</v>
          </cell>
          <cell r="K50">
            <v>1129.7447262629239</v>
          </cell>
          <cell r="L50">
            <v>8</v>
          </cell>
          <cell r="M50">
            <v>8481</v>
          </cell>
          <cell r="N50">
            <v>2564.8419262629241</v>
          </cell>
        </row>
        <row r="51">
          <cell r="A51" t="str">
            <v>Jatim</v>
          </cell>
          <cell r="C51" t="str">
            <v>Lumajang</v>
          </cell>
          <cell r="D51">
            <v>887</v>
          </cell>
          <cell r="E51">
            <v>310</v>
          </cell>
          <cell r="F51">
            <v>0.5</v>
          </cell>
          <cell r="G51">
            <v>1920</v>
          </cell>
          <cell r="H51">
            <v>452.73599999999999</v>
          </cell>
          <cell r="I51">
            <v>1</v>
          </cell>
          <cell r="J51">
            <v>4975</v>
          </cell>
          <cell r="K51">
            <v>2882.0533205079778</v>
          </cell>
          <cell r="L51">
            <v>9</v>
          </cell>
          <cell r="M51">
            <v>7782</v>
          </cell>
          <cell r="N51">
            <v>3644.7893205079777</v>
          </cell>
        </row>
        <row r="52">
          <cell r="A52" t="str">
            <v>Jatim</v>
          </cell>
          <cell r="C52" t="str">
            <v>Jember</v>
          </cell>
          <cell r="D52">
            <v>10897</v>
          </cell>
          <cell r="E52">
            <v>3813.95</v>
          </cell>
          <cell r="F52">
            <v>0.5</v>
          </cell>
          <cell r="G52">
            <v>2323</v>
          </cell>
          <cell r="H52">
            <v>547.76339999999993</v>
          </cell>
          <cell r="I52">
            <v>1</v>
          </cell>
          <cell r="J52">
            <v>2544</v>
          </cell>
          <cell r="K52">
            <v>1498.330381004482</v>
          </cell>
          <cell r="L52">
            <v>9</v>
          </cell>
          <cell r="M52">
            <v>15764</v>
          </cell>
          <cell r="N52">
            <v>5860.0437810044814</v>
          </cell>
        </row>
        <row r="53">
          <cell r="A53" t="str">
            <v>Jatim</v>
          </cell>
          <cell r="C53" t="str">
            <v>Jombang</v>
          </cell>
          <cell r="D53">
            <v>31553</v>
          </cell>
          <cell r="E53">
            <v>8372.9</v>
          </cell>
          <cell r="F53">
            <v>1</v>
          </cell>
          <cell r="G53">
            <v>1812</v>
          </cell>
          <cell r="H53">
            <v>427.26959999999997</v>
          </cell>
          <cell r="I53">
            <v>1</v>
          </cell>
          <cell r="J53">
            <v>3196</v>
          </cell>
          <cell r="K53">
            <v>957.04352798361788</v>
          </cell>
          <cell r="L53">
            <v>7</v>
          </cell>
          <cell r="M53">
            <v>36561</v>
          </cell>
          <cell r="N53">
            <v>9757.2131279836176</v>
          </cell>
        </row>
        <row r="54">
          <cell r="A54" t="str">
            <v>Jatim</v>
          </cell>
          <cell r="C54" t="str">
            <v>Tuban (replace Sidoarjo)</v>
          </cell>
          <cell r="D54">
            <v>0</v>
          </cell>
          <cell r="E54">
            <v>0</v>
          </cell>
          <cell r="F54">
            <v>0</v>
          </cell>
          <cell r="G54">
            <v>2523</v>
          </cell>
          <cell r="H54">
            <v>756.9</v>
          </cell>
          <cell r="I54">
            <v>1</v>
          </cell>
          <cell r="J54">
            <v>3829</v>
          </cell>
          <cell r="K54">
            <v>1904.3249683534434</v>
          </cell>
          <cell r="L54">
            <v>8</v>
          </cell>
          <cell r="M54">
            <v>6352</v>
          </cell>
          <cell r="N54">
            <v>2661.2249683534433</v>
          </cell>
        </row>
        <row r="55">
          <cell r="A55" t="str">
            <v>Kalbar</v>
          </cell>
          <cell r="C55" t="str">
            <v>Ketapang</v>
          </cell>
          <cell r="D55">
            <v>0</v>
          </cell>
          <cell r="E55">
            <v>0</v>
          </cell>
          <cell r="F55">
            <v>0</v>
          </cell>
          <cell r="G55">
            <v>1650</v>
          </cell>
          <cell r="H55">
            <v>660</v>
          </cell>
          <cell r="I55">
            <v>1</v>
          </cell>
          <cell r="J55">
            <v>1085</v>
          </cell>
          <cell r="K55">
            <v>651</v>
          </cell>
          <cell r="L55">
            <v>5</v>
          </cell>
          <cell r="M55">
            <v>2735</v>
          </cell>
          <cell r="N55">
            <v>1311</v>
          </cell>
        </row>
        <row r="56">
          <cell r="A56" t="str">
            <v>Kalbar</v>
          </cell>
          <cell r="C56" t="str">
            <v>Kubu Raya</v>
          </cell>
          <cell r="D56">
            <v>0</v>
          </cell>
          <cell r="E56">
            <v>0</v>
          </cell>
          <cell r="F56">
            <v>0</v>
          </cell>
          <cell r="G56">
            <v>2055</v>
          </cell>
          <cell r="H56">
            <v>522</v>
          </cell>
          <cell r="I56">
            <v>1</v>
          </cell>
          <cell r="J56">
            <v>2774</v>
          </cell>
          <cell r="K56">
            <v>2043.6755693667778</v>
          </cell>
          <cell r="L56">
            <v>6</v>
          </cell>
          <cell r="M56">
            <v>4829</v>
          </cell>
          <cell r="N56">
            <v>2565.6755693667778</v>
          </cell>
        </row>
        <row r="57">
          <cell r="A57" t="str">
            <v>Kalbar</v>
          </cell>
          <cell r="C57" t="str">
            <v>Sambas</v>
          </cell>
          <cell r="D57">
            <v>4900</v>
          </cell>
          <cell r="E57">
            <v>1225</v>
          </cell>
          <cell r="F57">
            <v>1</v>
          </cell>
          <cell r="G57">
            <v>1200</v>
          </cell>
          <cell r="H57">
            <v>700</v>
          </cell>
          <cell r="I57">
            <v>1</v>
          </cell>
          <cell r="J57">
            <v>1980</v>
          </cell>
          <cell r="K57">
            <v>1073.160679987765</v>
          </cell>
          <cell r="L57">
            <v>5</v>
          </cell>
          <cell r="M57">
            <v>8080</v>
          </cell>
          <cell r="N57">
            <v>2998.160679987765</v>
          </cell>
        </row>
        <row r="58">
          <cell r="A58" t="str">
            <v>Kalbar</v>
          </cell>
          <cell r="C58" t="str">
            <v>Kayong Utara</v>
          </cell>
          <cell r="D58">
            <v>0</v>
          </cell>
          <cell r="E58">
            <v>0</v>
          </cell>
          <cell r="F58">
            <v>0</v>
          </cell>
          <cell r="G58">
            <v>1363</v>
          </cell>
          <cell r="H58">
            <v>545.20000000000005</v>
          </cell>
          <cell r="I58">
            <v>1</v>
          </cell>
          <cell r="J58">
            <v>2380</v>
          </cell>
          <cell r="K58">
            <v>1272.2171336048218</v>
          </cell>
          <cell r="L58">
            <v>6</v>
          </cell>
          <cell r="M58">
            <v>3743</v>
          </cell>
          <cell r="N58">
            <v>1817.4171336048219</v>
          </cell>
        </row>
        <row r="59">
          <cell r="A59" t="str">
            <v>Kalsel</v>
          </cell>
          <cell r="C59" t="str">
            <v>Hulu Sungai Tengah</v>
          </cell>
          <cell r="D59">
            <v>0</v>
          </cell>
          <cell r="E59">
            <v>0</v>
          </cell>
          <cell r="F59">
            <v>0</v>
          </cell>
          <cell r="G59">
            <v>4635</v>
          </cell>
          <cell r="H59">
            <v>1477</v>
          </cell>
          <cell r="I59">
            <v>3</v>
          </cell>
          <cell r="J59">
            <v>2855</v>
          </cell>
          <cell r="K59">
            <v>2142.2445655042434</v>
          </cell>
          <cell r="L59">
            <v>9</v>
          </cell>
          <cell r="M59">
            <v>7490</v>
          </cell>
          <cell r="N59">
            <v>3619.2445655042434</v>
          </cell>
        </row>
        <row r="60">
          <cell r="A60" t="str">
            <v>Kalsel</v>
          </cell>
          <cell r="C60" t="str">
            <v>Tapin</v>
          </cell>
          <cell r="D60">
            <v>3267</v>
          </cell>
          <cell r="E60">
            <v>1143.4499999999998</v>
          </cell>
          <cell r="F60">
            <v>1</v>
          </cell>
          <cell r="G60">
            <v>1408</v>
          </cell>
          <cell r="H60">
            <v>344</v>
          </cell>
          <cell r="I60">
            <v>1</v>
          </cell>
          <cell r="J60">
            <v>3107</v>
          </cell>
          <cell r="K60">
            <v>1239.8903255329892</v>
          </cell>
          <cell r="L60">
            <v>5</v>
          </cell>
          <cell r="M60">
            <v>7782</v>
          </cell>
          <cell r="N60">
            <v>2727.340325532989</v>
          </cell>
        </row>
        <row r="61">
          <cell r="A61" t="str">
            <v>Kalsel</v>
          </cell>
          <cell r="C61" t="str">
            <v>Barito Kuala</v>
          </cell>
          <cell r="D61">
            <v>7700</v>
          </cell>
          <cell r="E61">
            <v>2695</v>
          </cell>
          <cell r="F61">
            <v>1</v>
          </cell>
          <cell r="G61">
            <v>2500</v>
          </cell>
          <cell r="H61">
            <v>500</v>
          </cell>
          <cell r="I61">
            <v>1</v>
          </cell>
          <cell r="J61">
            <v>2990</v>
          </cell>
          <cell r="K61">
            <v>1156.5418997458335</v>
          </cell>
          <cell r="L61">
            <v>5</v>
          </cell>
          <cell r="M61">
            <v>13190</v>
          </cell>
          <cell r="N61">
            <v>4351.5418997458337</v>
          </cell>
        </row>
        <row r="62">
          <cell r="A62" t="str">
            <v>Kalsel</v>
          </cell>
          <cell r="C62" t="str">
            <v>Tanah Bumbu</v>
          </cell>
          <cell r="D62">
            <v>3010</v>
          </cell>
          <cell r="E62">
            <v>1053.5</v>
          </cell>
          <cell r="F62">
            <v>1</v>
          </cell>
          <cell r="G62">
            <v>2000</v>
          </cell>
          <cell r="H62">
            <v>600</v>
          </cell>
          <cell r="I62">
            <v>1</v>
          </cell>
          <cell r="J62">
            <v>3400</v>
          </cell>
          <cell r="K62">
            <v>1710.9626849116503</v>
          </cell>
          <cell r="L62">
            <v>6</v>
          </cell>
          <cell r="M62">
            <v>8410</v>
          </cell>
          <cell r="N62">
            <v>3364.4626849116503</v>
          </cell>
        </row>
        <row r="63">
          <cell r="A63" t="str">
            <v>Sulut</v>
          </cell>
          <cell r="C63" t="str">
            <v>Minahasa Selatan</v>
          </cell>
          <cell r="D63">
            <v>0</v>
          </cell>
          <cell r="E63">
            <v>0</v>
          </cell>
          <cell r="F63">
            <v>0</v>
          </cell>
          <cell r="G63">
            <v>2059</v>
          </cell>
          <cell r="H63">
            <v>1809</v>
          </cell>
          <cell r="I63">
            <v>1</v>
          </cell>
          <cell r="J63">
            <v>2480</v>
          </cell>
          <cell r="K63">
            <v>992</v>
          </cell>
          <cell r="L63">
            <v>7</v>
          </cell>
          <cell r="M63">
            <v>4539</v>
          </cell>
          <cell r="N63">
            <v>2801</v>
          </cell>
        </row>
        <row r="64">
          <cell r="A64" t="str">
            <v>Sulut</v>
          </cell>
          <cell r="C64" t="str">
            <v>Bolaang Mongondow</v>
          </cell>
          <cell r="D64">
            <v>9201</v>
          </cell>
          <cell r="E64">
            <v>2947.3882222222219</v>
          </cell>
          <cell r="F64">
            <v>2</v>
          </cell>
          <cell r="G64">
            <v>4333</v>
          </cell>
          <cell r="H64">
            <v>3469</v>
          </cell>
          <cell r="I64">
            <v>2</v>
          </cell>
          <cell r="J64">
            <v>3469</v>
          </cell>
          <cell r="K64">
            <v>2495</v>
          </cell>
          <cell r="L64">
            <v>12</v>
          </cell>
          <cell r="M64">
            <v>17003</v>
          </cell>
          <cell r="N64">
            <v>8911.3882222222219</v>
          </cell>
        </row>
        <row r="65">
          <cell r="A65" t="str">
            <v>Sulteng</v>
          </cell>
          <cell r="C65" t="str">
            <v>Toli Toli</v>
          </cell>
          <cell r="D65">
            <v>0</v>
          </cell>
          <cell r="E65">
            <v>0</v>
          </cell>
          <cell r="F65">
            <v>0</v>
          </cell>
          <cell r="G65">
            <v>1419</v>
          </cell>
          <cell r="H65">
            <v>1419</v>
          </cell>
          <cell r="I65">
            <v>1</v>
          </cell>
          <cell r="J65">
            <v>2867</v>
          </cell>
          <cell r="K65">
            <v>1146.8000000000002</v>
          </cell>
          <cell r="L65">
            <v>5</v>
          </cell>
          <cell r="M65">
            <v>4286</v>
          </cell>
          <cell r="N65">
            <v>2565.8000000000002</v>
          </cell>
        </row>
        <row r="66">
          <cell r="A66" t="str">
            <v>Sulteng</v>
          </cell>
          <cell r="C66" t="str">
            <v>Poso</v>
          </cell>
          <cell r="D66">
            <v>0</v>
          </cell>
          <cell r="E66">
            <v>0</v>
          </cell>
          <cell r="F66">
            <v>0</v>
          </cell>
          <cell r="G66">
            <v>1200</v>
          </cell>
          <cell r="H66">
            <v>750</v>
          </cell>
          <cell r="I66">
            <v>1</v>
          </cell>
          <cell r="J66">
            <v>2886</v>
          </cell>
          <cell r="K66">
            <v>2069.9638350363266</v>
          </cell>
          <cell r="L66">
            <v>8</v>
          </cell>
          <cell r="M66">
            <v>4086</v>
          </cell>
          <cell r="N66">
            <v>2819.9638350363266</v>
          </cell>
        </row>
        <row r="67">
          <cell r="A67" t="str">
            <v>Sulteng</v>
          </cell>
          <cell r="C67" t="str">
            <v>Banggai</v>
          </cell>
          <cell r="D67">
            <v>9287</v>
          </cell>
          <cell r="E67">
            <v>2332.0688888888885</v>
          </cell>
          <cell r="F67">
            <v>3</v>
          </cell>
          <cell r="G67">
            <v>3338</v>
          </cell>
          <cell r="H67">
            <v>1266</v>
          </cell>
          <cell r="I67">
            <v>2</v>
          </cell>
          <cell r="J67">
            <v>7405.28</v>
          </cell>
          <cell r="K67">
            <v>2868.9431385057719</v>
          </cell>
          <cell r="L67">
            <v>14</v>
          </cell>
          <cell r="M67">
            <v>20030.28</v>
          </cell>
          <cell r="N67">
            <v>6467.0120273946604</v>
          </cell>
        </row>
        <row r="68">
          <cell r="A68" t="str">
            <v>Sulsel</v>
          </cell>
          <cell r="C68" t="str">
            <v>Wajo</v>
          </cell>
          <cell r="D68">
            <v>2174</v>
          </cell>
          <cell r="E68">
            <v>652.19999999999993</v>
          </cell>
          <cell r="F68">
            <v>0.33333333333333331</v>
          </cell>
          <cell r="G68">
            <v>2305</v>
          </cell>
          <cell r="H68">
            <v>2305</v>
          </cell>
          <cell r="I68">
            <v>1</v>
          </cell>
          <cell r="J68">
            <v>3090</v>
          </cell>
          <cell r="K68">
            <v>1804.6708819000976</v>
          </cell>
          <cell r="L68">
            <v>9</v>
          </cell>
          <cell r="M68">
            <v>7569</v>
          </cell>
          <cell r="N68">
            <v>4761.8708819000976</v>
          </cell>
        </row>
        <row r="69">
          <cell r="A69" t="str">
            <v>Sulsel</v>
          </cell>
          <cell r="C69" t="str">
            <v>Pinrang</v>
          </cell>
          <cell r="D69">
            <v>42931</v>
          </cell>
          <cell r="E69">
            <v>14167.230000000001</v>
          </cell>
          <cell r="F69">
            <v>0.33333333333333331</v>
          </cell>
          <cell r="G69">
            <v>1568</v>
          </cell>
          <cell r="H69">
            <v>1568</v>
          </cell>
          <cell r="I69">
            <v>1</v>
          </cell>
          <cell r="J69">
            <v>1743</v>
          </cell>
          <cell r="K69">
            <v>1000.8588464383807</v>
          </cell>
          <cell r="L69">
            <v>6</v>
          </cell>
          <cell r="M69">
            <v>46242</v>
          </cell>
          <cell r="N69">
            <v>16736.088846438382</v>
          </cell>
        </row>
        <row r="70">
          <cell r="A70" t="str">
            <v>Sulsel</v>
          </cell>
          <cell r="C70" t="str">
            <v>Sidenreng Rappang</v>
          </cell>
          <cell r="D70">
            <v>15195</v>
          </cell>
          <cell r="E70">
            <v>4558.5</v>
          </cell>
          <cell r="F70">
            <v>0.33333333333333331</v>
          </cell>
          <cell r="G70">
            <v>2000</v>
          </cell>
          <cell r="H70">
            <v>2000</v>
          </cell>
          <cell r="I70">
            <v>1</v>
          </cell>
          <cell r="J70">
            <v>3394</v>
          </cell>
          <cell r="K70">
            <v>2036.4</v>
          </cell>
          <cell r="L70">
            <v>9</v>
          </cell>
          <cell r="M70">
            <v>20589</v>
          </cell>
          <cell r="N70">
            <v>8594.9</v>
          </cell>
        </row>
        <row r="71">
          <cell r="A71" t="str">
            <v>Sulsel</v>
          </cell>
          <cell r="C71" t="str">
            <v>Soppeng</v>
          </cell>
          <cell r="D71">
            <v>3520</v>
          </cell>
          <cell r="E71">
            <v>1232</v>
          </cell>
          <cell r="F71">
            <v>1</v>
          </cell>
          <cell r="G71">
            <v>2258</v>
          </cell>
          <cell r="H71">
            <v>1874.14</v>
          </cell>
          <cell r="I71">
            <v>1</v>
          </cell>
          <cell r="J71">
            <v>2131.1</v>
          </cell>
          <cell r="K71">
            <v>908.44</v>
          </cell>
          <cell r="L71">
            <v>5</v>
          </cell>
          <cell r="M71">
            <v>7909.1</v>
          </cell>
          <cell r="N71">
            <v>4014.5800000000004</v>
          </cell>
        </row>
        <row r="72">
          <cell r="A72" t="str">
            <v>Sulsel</v>
          </cell>
          <cell r="C72" t="str">
            <v>Bone</v>
          </cell>
          <cell r="D72">
            <v>4633</v>
          </cell>
          <cell r="E72">
            <v>1621.55</v>
          </cell>
          <cell r="F72">
            <v>1</v>
          </cell>
          <cell r="G72">
            <v>1777</v>
          </cell>
          <cell r="H72">
            <v>1457</v>
          </cell>
          <cell r="I72">
            <v>1</v>
          </cell>
          <cell r="J72">
            <v>3244</v>
          </cell>
          <cell r="K72">
            <v>1258.4597144176648</v>
          </cell>
          <cell r="L72">
            <v>7</v>
          </cell>
          <cell r="M72">
            <v>9654</v>
          </cell>
          <cell r="N72">
            <v>4337.0097144176652</v>
          </cell>
        </row>
        <row r="73">
          <cell r="A73" t="str">
            <v>NTB</v>
          </cell>
          <cell r="C73" t="str">
            <v>Lombok Tengah</v>
          </cell>
          <cell r="D73">
            <v>6838</v>
          </cell>
          <cell r="E73">
            <v>2393.3000000000002</v>
          </cell>
          <cell r="F73">
            <v>2</v>
          </cell>
          <cell r="G73">
            <v>4361</v>
          </cell>
          <cell r="H73">
            <v>1308.3</v>
          </cell>
          <cell r="I73">
            <v>2</v>
          </cell>
          <cell r="J73">
            <v>2400.35</v>
          </cell>
          <cell r="K73">
            <v>1194.6602177232144</v>
          </cell>
          <cell r="L73">
            <v>6</v>
          </cell>
          <cell r="M73">
            <v>13599.35</v>
          </cell>
          <cell r="N73">
            <v>4896.2602177232147</v>
          </cell>
        </row>
        <row r="74">
          <cell r="A74" t="str">
            <v>NTB</v>
          </cell>
          <cell r="C74" t="str">
            <v>Lombok Timur</v>
          </cell>
          <cell r="D74">
            <v>3424</v>
          </cell>
          <cell r="E74">
            <v>1198</v>
          </cell>
          <cell r="F74">
            <v>1</v>
          </cell>
          <cell r="G74">
            <v>3525</v>
          </cell>
          <cell r="H74">
            <v>1057.5</v>
          </cell>
          <cell r="I74">
            <v>2</v>
          </cell>
          <cell r="J74">
            <v>5824</v>
          </cell>
          <cell r="K74">
            <v>2882.566349831015</v>
          </cell>
          <cell r="L74">
            <v>9</v>
          </cell>
          <cell r="M74">
            <v>12773</v>
          </cell>
          <cell r="N74">
            <v>5138.066349831015</v>
          </cell>
        </row>
        <row r="75">
          <cell r="A75" t="str">
            <v>NTB</v>
          </cell>
          <cell r="C75" t="str">
            <v>Bima</v>
          </cell>
          <cell r="D75">
            <v>4815</v>
          </cell>
          <cell r="E75">
            <v>1685</v>
          </cell>
          <cell r="F75">
            <v>1</v>
          </cell>
          <cell r="G75">
            <v>4650</v>
          </cell>
          <cell r="H75">
            <v>1395</v>
          </cell>
          <cell r="I75">
            <v>2</v>
          </cell>
          <cell r="J75">
            <v>4430</v>
          </cell>
          <cell r="K75">
            <v>2201.2008261005717</v>
          </cell>
          <cell r="L75">
            <v>7</v>
          </cell>
          <cell r="M75">
            <v>13895</v>
          </cell>
          <cell r="N75">
            <v>5281.2008261005722</v>
          </cell>
        </row>
        <row r="76">
          <cell r="A76" t="str">
            <v>NTB</v>
          </cell>
          <cell r="C76" t="str">
            <v>Dompu</v>
          </cell>
          <cell r="D76">
            <v>7380</v>
          </cell>
          <cell r="E76">
            <v>2582</v>
          </cell>
          <cell r="F76">
            <v>2</v>
          </cell>
          <cell r="G76">
            <v>1217</v>
          </cell>
          <cell r="H76">
            <v>365.09999999999997</v>
          </cell>
          <cell r="I76">
            <v>1</v>
          </cell>
          <cell r="J76">
            <v>2335</v>
          </cell>
          <cell r="K76">
            <v>1161.7109833020695</v>
          </cell>
          <cell r="L76">
            <v>6</v>
          </cell>
          <cell r="M76">
            <v>10932</v>
          </cell>
          <cell r="N76">
            <v>4108.8109833020699</v>
          </cell>
        </row>
        <row r="77">
          <cell r="A77" t="str">
            <v>NTT</v>
          </cell>
          <cell r="C77" t="str">
            <v>Manggarai Barat</v>
          </cell>
          <cell r="D77">
            <v>8743</v>
          </cell>
          <cell r="E77">
            <v>631.63157705105493</v>
          </cell>
          <cell r="F77">
            <v>2</v>
          </cell>
          <cell r="G77">
            <v>3450</v>
          </cell>
          <cell r="H77">
            <v>1353.3200000000002</v>
          </cell>
          <cell r="I77">
            <v>3</v>
          </cell>
          <cell r="J77">
            <v>1200</v>
          </cell>
          <cell r="K77">
            <v>670.4489273069853</v>
          </cell>
          <cell r="L77">
            <v>4</v>
          </cell>
          <cell r="M77">
            <v>13393</v>
          </cell>
          <cell r="N77">
            <v>2655.4005043580405</v>
          </cell>
        </row>
        <row r="78">
          <cell r="A78" t="str">
            <v>NTT</v>
          </cell>
          <cell r="C78" t="str">
            <v>Manggarai Timur</v>
          </cell>
          <cell r="D78">
            <v>10407</v>
          </cell>
          <cell r="E78">
            <v>751.84602795039791</v>
          </cell>
          <cell r="F78">
            <v>3</v>
          </cell>
          <cell r="G78">
            <v>1022</v>
          </cell>
          <cell r="H78">
            <v>441.9128</v>
          </cell>
          <cell r="I78">
            <v>1</v>
          </cell>
          <cell r="J78">
            <v>2428</v>
          </cell>
          <cell r="K78">
            <v>1697.0322533722019</v>
          </cell>
          <cell r="L78">
            <v>7</v>
          </cell>
          <cell r="M78">
            <v>13857</v>
          </cell>
          <cell r="N78">
            <v>2890.7910813225999</v>
          </cell>
        </row>
        <row r="79">
          <cell r="D79">
            <v>496891.26</v>
          </cell>
          <cell r="E79">
            <v>143872.15436055695</v>
          </cell>
          <cell r="F79">
            <v>45</v>
          </cell>
          <cell r="G79">
            <v>156417</v>
          </cell>
          <cell r="H79">
            <v>55886.915359720144</v>
          </cell>
          <cell r="I79">
            <v>93</v>
          </cell>
          <cell r="J79">
            <v>242651.66500000001</v>
          </cell>
          <cell r="K79">
            <v>125977.48255803248</v>
          </cell>
          <cell r="L79">
            <v>581</v>
          </cell>
        </row>
      </sheetData>
      <sheetData sheetId="8">
        <row r="5">
          <cell r="AM5">
            <v>12230000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E5" t="str">
            <v>1.1 - Reorgenize and strengthen Irrigation Commissions</v>
          </cell>
        </row>
      </sheetData>
      <sheetData sheetId="26">
        <row r="5">
          <cell r="E5" t="str">
            <v>1.2 - update, issue and disseminate key technical guidelines</v>
          </cell>
        </row>
      </sheetData>
      <sheetData sheetId="27">
        <row r="3">
          <cell r="E3" t="str">
            <v>1.3 - Establish staff and TPM competency certification system</v>
          </cell>
        </row>
      </sheetData>
      <sheetData sheetId="28">
        <row r="5">
          <cell r="E5" t="str">
            <v>1.4 - Develop, monitor and evaluate Irrigation Development and Management Plans (RP2I)</v>
          </cell>
        </row>
      </sheetData>
      <sheetData sheetId="29" refreshError="1"/>
      <sheetData sheetId="30">
        <row r="5">
          <cell r="E5" t="str">
            <v>1.6 - Developt the irigation Management Unit (IMU) concept and piloting</v>
          </cell>
        </row>
      </sheetData>
      <sheetData sheetId="31">
        <row r="3">
          <cell r="E3" t="str">
            <v>1.7.  Ensure coordination among project stakeholders and ensure efficient project delivery.</v>
          </cell>
        </row>
      </sheetData>
      <sheetData sheetId="32">
        <row r="3">
          <cell r="E3" t="str">
            <v xml:space="preserve"> 1.7A- Project Implementing Unit - MoPW-DGWR</v>
          </cell>
        </row>
      </sheetData>
      <sheetData sheetId="33">
        <row r="3">
          <cell r="E3" t="str">
            <v>1.7B - Project Implementing Unit - BAPPEDA</v>
          </cell>
        </row>
      </sheetData>
      <sheetData sheetId="34">
        <row r="3">
          <cell r="E3" t="str">
            <v>1.7C - National Project Implementing Unit - BANGDA</v>
          </cell>
        </row>
      </sheetData>
      <sheetData sheetId="35">
        <row r="3">
          <cell r="E3" t="str">
            <v>1.7D- Project Management Units</v>
          </cell>
        </row>
      </sheetData>
      <sheetData sheetId="36">
        <row r="5">
          <cell r="E5" t="str">
            <v>1.7E - Independent Monitoring &amp; Evaluation Consultants</v>
          </cell>
        </row>
      </sheetData>
      <sheetData sheetId="37">
        <row r="5">
          <cell r="E5" t="str">
            <v>1.7F - National Project Implementation Consultants (BANGDA)</v>
          </cell>
        </row>
      </sheetData>
      <sheetData sheetId="38">
        <row r="5">
          <cell r="E5" t="str">
            <v>1.7H - Project Implementation Consulting (Bappeda)</v>
          </cell>
        </row>
      </sheetData>
      <sheetData sheetId="39">
        <row r="5">
          <cell r="E5" t="str">
            <v>1.7G - National Project Management Consultants</v>
          </cell>
        </row>
      </sheetData>
      <sheetData sheetId="40">
        <row r="5">
          <cell r="E5" t="str">
            <v>1.8.  Strengthen the capacities of irrigation staff and facilitators.</v>
          </cell>
        </row>
      </sheetData>
      <sheetData sheetId="41">
        <row r="5">
          <cell r="E5" t="str">
            <v>2.1.  Upgrade the Irrigation Asset Management Information System (IAMIS) software</v>
          </cell>
        </row>
      </sheetData>
      <sheetData sheetId="42">
        <row r="5">
          <cell r="E5" t="str">
            <v>2.2.  Prepare assessments covering technical (infrastructure and agriculture), social, economic, climate change, and institutional aspects at scheme level.</v>
          </cell>
        </row>
      </sheetData>
      <sheetData sheetId="43">
        <row r="5">
          <cell r="E5" t="str">
            <v>2.3.  Collect and process aerial and field irrigation asset information for 2.5 million hectares.</v>
          </cell>
        </row>
      </sheetData>
      <sheetData sheetId="44">
        <row r="5">
          <cell r="E5" t="str">
            <v>2.4.  Develop Irrigated Agriculture Management Plans (IAMP) at scheme level and district level aggregated IAMPs</v>
          </cell>
        </row>
      </sheetData>
      <sheetData sheetId="45">
        <row r="5">
          <cell r="E5" t="str">
            <v>2.5.  Conduct performance assessments of irrigation systems and address gaps in service plans.</v>
          </cell>
        </row>
      </sheetData>
      <sheetData sheetId="46">
        <row r="5">
          <cell r="E5" t="str">
            <v>2.5B. National Project Implementation Consultants (DOM MOPUH)</v>
          </cell>
        </row>
      </sheetData>
      <sheetData sheetId="47">
        <row r="5">
          <cell r="E5" t="str">
            <v>2.6.   Establish, reorganize and strengthen Water user associations (WUAs), federations and apex organizations</v>
          </cell>
        </row>
      </sheetData>
      <sheetData sheetId="48">
        <row r="5">
          <cell r="E5" t="str">
            <v>3.1.Prepare and validate water accounting for large irrigation schemes using satellite technology.</v>
          </cell>
        </row>
      </sheetData>
      <sheetData sheetId="49">
        <row r="5">
          <cell r="E5" t="str">
            <v>3.2.Conduct diagnostic for modernization of irrigation system in Selected Schemes</v>
          </cell>
        </row>
      </sheetData>
      <sheetData sheetId="50">
        <row r="5">
          <cell r="E5" t="str">
            <v>3.3.Select, evaluate, and design rehabilitation and upgrading of irrigation systems using the participatory approach according to government guidelines.</v>
          </cell>
        </row>
      </sheetData>
      <sheetData sheetId="51">
        <row r="5">
          <cell r="E5" t="str">
            <v>3.3A. National Project Implementation Consultants (DILL MOPUH)</v>
          </cell>
        </row>
      </sheetData>
      <sheetData sheetId="52">
        <row r="5">
          <cell r="E5" t="str">
            <v>3.3B. Provincial Project Implementation Consultants (at RBO level)</v>
          </cell>
        </row>
      </sheetData>
      <sheetData sheetId="53">
        <row r="5">
          <cell r="E5" t="str">
            <v xml:space="preserve">3.4.Rehabilitate, upgrade and modernize irrigation systems through various contracting modalities. </v>
          </cell>
        </row>
      </sheetData>
      <sheetData sheetId="54">
        <row r="5">
          <cell r="E5" t="str">
            <v>3.5.Improve water measurement and promote water efficiency technology</v>
          </cell>
        </row>
      </sheetData>
      <sheetData sheetId="55">
        <row r="5">
          <cell r="E5" t="str">
            <v>3.6.Equip irrigation canals with hydropower turbines, where technically, economically and institutionally feasible.</v>
          </cell>
        </row>
      </sheetData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DB150"/>
  <sheetViews>
    <sheetView showGridLines="0" tabSelected="1" zoomScaleNormal="100" workbookViewId="0">
      <pane xSplit="4" ySplit="3" topLeftCell="S85" activePane="bottomRight" state="frozen"/>
      <selection pane="topRight" activeCell="E1" sqref="E1"/>
      <selection pane="bottomLeft" activeCell="A4" sqref="A4"/>
      <selection pane="bottomRight" sqref="A1:AB100"/>
    </sheetView>
  </sheetViews>
  <sheetFormatPr defaultRowHeight="15" outlineLevelRow="1" x14ac:dyDescent="0.25"/>
  <cols>
    <col min="1" max="1" width="5.7109375" style="2" customWidth="1"/>
    <col min="2" max="2" width="11.42578125" style="2" customWidth="1"/>
    <col min="3" max="3" width="3.85546875" style="2" customWidth="1"/>
    <col min="4" max="4" width="26" style="2" customWidth="1"/>
    <col min="5" max="5" width="16" style="2" hidden="1" customWidth="1"/>
    <col min="6" max="6" width="16.28515625" style="2" hidden="1" customWidth="1"/>
    <col min="7" max="7" width="12.5703125" style="2" hidden="1" customWidth="1"/>
    <col min="8" max="8" width="17.7109375" style="2" hidden="1" customWidth="1"/>
    <col min="9" max="9" width="13" style="2" hidden="1" customWidth="1"/>
    <col min="10" max="10" width="11.85546875" style="2" hidden="1" customWidth="1"/>
    <col min="11" max="11" width="13.7109375" style="2" hidden="1" customWidth="1"/>
    <col min="12" max="12" width="11.7109375" style="2" hidden="1" customWidth="1"/>
    <col min="13" max="14" width="12" style="2" hidden="1" customWidth="1"/>
    <col min="15" max="15" width="16.5703125" style="2" hidden="1" customWidth="1"/>
    <col min="16" max="16" width="11.28515625" style="2" hidden="1" customWidth="1"/>
    <col min="17" max="17" width="9.7109375" style="2" hidden="1" customWidth="1"/>
    <col min="18" max="18" width="13.85546875" style="2" hidden="1" customWidth="1"/>
    <col min="19" max="19" width="9.28515625" style="2" customWidth="1"/>
    <col min="20" max="20" width="11.7109375" style="2" customWidth="1"/>
    <col min="21" max="21" width="8.5703125" style="2" customWidth="1"/>
    <col min="22" max="22" width="8.5703125" style="2" hidden="1" customWidth="1"/>
    <col min="23" max="23" width="8.5703125" style="2" customWidth="1"/>
    <col min="24" max="24" width="8.28515625" style="2" customWidth="1"/>
    <col min="25" max="25" width="7.28515625" style="2" customWidth="1"/>
    <col min="26" max="26" width="12.42578125" style="2" customWidth="1"/>
    <col min="27" max="27" width="10.28515625" style="2" customWidth="1"/>
    <col min="28" max="28" width="11.28515625" style="2" hidden="1" customWidth="1"/>
    <col min="29" max="29" width="15.42578125" style="2" hidden="1" customWidth="1"/>
    <col min="30" max="30" width="10.42578125" style="2" hidden="1" customWidth="1"/>
    <col min="31" max="31" width="12.28515625" style="2" hidden="1" customWidth="1"/>
    <col min="32" max="32" width="15.85546875" style="2" hidden="1" customWidth="1"/>
    <col min="33" max="33" width="10.42578125" style="2" hidden="1" customWidth="1"/>
    <col min="34" max="34" width="14.85546875" style="2" hidden="1" customWidth="1"/>
    <col min="35" max="36" width="9.140625" style="2"/>
    <col min="37" max="37" width="15.140625" style="2" customWidth="1"/>
    <col min="38" max="38" width="16.42578125" style="2" customWidth="1"/>
    <col min="39" max="81" width="9.140625" style="2"/>
    <col min="82" max="83" width="12.140625" style="2" customWidth="1"/>
    <col min="84" max="16384" width="9.140625" style="2"/>
  </cols>
  <sheetData>
    <row r="1" spans="1:106" ht="40.5" customHeight="1" x14ac:dyDescent="0.35">
      <c r="A1" s="1" t="s">
        <v>427</v>
      </c>
    </row>
    <row r="2" spans="1:106" x14ac:dyDescent="0.25">
      <c r="A2" s="3"/>
      <c r="B2" s="317" t="s">
        <v>0</v>
      </c>
      <c r="C2" s="317"/>
      <c r="D2" s="318"/>
      <c r="E2" s="321" t="s">
        <v>1</v>
      </c>
      <c r="F2" s="321"/>
      <c r="G2" s="321"/>
      <c r="H2" s="321" t="s">
        <v>2</v>
      </c>
      <c r="I2" s="321"/>
      <c r="J2" s="321"/>
      <c r="K2" s="314" t="s">
        <v>3</v>
      </c>
      <c r="L2" s="322"/>
      <c r="M2" s="322"/>
      <c r="N2" s="323"/>
      <c r="O2" s="313" t="s">
        <v>4</v>
      </c>
      <c r="P2" s="313"/>
      <c r="Q2" s="313"/>
      <c r="R2" s="4"/>
      <c r="S2" s="304" t="s">
        <v>5</v>
      </c>
      <c r="T2" s="304" t="s">
        <v>6</v>
      </c>
      <c r="U2" s="304"/>
      <c r="V2" s="304"/>
      <c r="W2" s="304" t="s">
        <v>7</v>
      </c>
      <c r="X2" s="312" t="s">
        <v>8</v>
      </c>
      <c r="Y2" s="312"/>
      <c r="Z2" s="304" t="s">
        <v>9</v>
      </c>
      <c r="AA2" s="304"/>
      <c r="AB2" s="304"/>
      <c r="AC2" s="304" t="s">
        <v>10</v>
      </c>
      <c r="AD2" s="304"/>
      <c r="AE2" s="304"/>
      <c r="AF2" s="304" t="s">
        <v>11</v>
      </c>
      <c r="AG2" s="304"/>
      <c r="AH2" s="304"/>
      <c r="AI2" s="5"/>
      <c r="AJ2" s="5"/>
      <c r="AK2" s="5"/>
    </row>
    <row r="3" spans="1:106" x14ac:dyDescent="0.25">
      <c r="A3" s="6"/>
      <c r="B3" s="319"/>
      <c r="C3" s="319"/>
      <c r="D3" s="320"/>
      <c r="E3" s="7" t="s">
        <v>12</v>
      </c>
      <c r="F3" s="8" t="s">
        <v>13</v>
      </c>
      <c r="G3" s="9" t="s">
        <v>14</v>
      </c>
      <c r="H3" s="7" t="s">
        <v>12</v>
      </c>
      <c r="I3" s="8" t="s">
        <v>13</v>
      </c>
      <c r="J3" s="9" t="s">
        <v>14</v>
      </c>
      <c r="K3" s="7" t="s">
        <v>12</v>
      </c>
      <c r="L3" s="8" t="s">
        <v>13</v>
      </c>
      <c r="M3" s="8" t="s">
        <v>14</v>
      </c>
      <c r="N3" s="9" t="s">
        <v>15</v>
      </c>
      <c r="O3" s="7" t="s">
        <v>12</v>
      </c>
      <c r="P3" s="8" t="s">
        <v>13</v>
      </c>
      <c r="Q3" s="9" t="s">
        <v>14</v>
      </c>
      <c r="R3" s="10"/>
      <c r="S3" s="304"/>
      <c r="T3" s="11" t="s">
        <v>16</v>
      </c>
      <c r="U3" s="12" t="s">
        <v>17</v>
      </c>
      <c r="V3" s="12" t="s">
        <v>18</v>
      </c>
      <c r="W3" s="304"/>
      <c r="X3" s="13" t="s">
        <v>16</v>
      </c>
      <c r="Y3" s="12" t="s">
        <v>17</v>
      </c>
      <c r="Z3" s="11" t="s">
        <v>16</v>
      </c>
      <c r="AA3" s="12" t="s">
        <v>17</v>
      </c>
      <c r="AB3" s="11" t="s">
        <v>18</v>
      </c>
      <c r="AC3" s="11" t="s">
        <v>16</v>
      </c>
      <c r="AD3" s="12" t="s">
        <v>17</v>
      </c>
      <c r="AE3" s="12" t="s">
        <v>18</v>
      </c>
      <c r="AF3" s="11" t="s">
        <v>16</v>
      </c>
      <c r="AG3" s="12" t="s">
        <v>17</v>
      </c>
      <c r="AH3" s="12" t="s">
        <v>18</v>
      </c>
      <c r="AI3" s="5"/>
      <c r="AJ3" s="5"/>
      <c r="AK3" s="5"/>
    </row>
    <row r="4" spans="1:106" ht="5.25" customHeight="1" x14ac:dyDescent="0.25">
      <c r="A4" s="14"/>
      <c r="B4" s="15"/>
      <c r="C4" s="15"/>
      <c r="D4" s="16"/>
      <c r="E4" s="17"/>
      <c r="F4" s="18"/>
      <c r="G4" s="19"/>
      <c r="H4" s="17"/>
      <c r="I4" s="18"/>
      <c r="J4" s="19"/>
      <c r="K4" s="17"/>
      <c r="L4" s="18"/>
      <c r="M4" s="20"/>
      <c r="N4" s="19"/>
      <c r="O4" s="17"/>
      <c r="P4" s="18"/>
      <c r="Q4" s="19"/>
      <c r="R4" s="15"/>
      <c r="S4" s="15"/>
      <c r="T4" s="15"/>
      <c r="U4" s="21"/>
      <c r="V4" s="21"/>
      <c r="W4" s="15"/>
      <c r="X4" s="22"/>
      <c r="Y4" s="21"/>
      <c r="Z4" s="22"/>
      <c r="AA4" s="21"/>
      <c r="AB4" s="23"/>
      <c r="AC4" s="22"/>
      <c r="AD4" s="21"/>
      <c r="AE4" s="24"/>
      <c r="AF4" s="22"/>
      <c r="AG4" s="21"/>
      <c r="AH4" s="24"/>
    </row>
    <row r="5" spans="1:106" outlineLevel="1" x14ac:dyDescent="0.25">
      <c r="A5" s="25" t="s">
        <v>19</v>
      </c>
      <c r="B5" s="26" t="s">
        <v>20</v>
      </c>
      <c r="C5" s="27">
        <v>1</v>
      </c>
      <c r="D5" s="28" t="s">
        <v>21</v>
      </c>
      <c r="E5" s="29">
        <v>0</v>
      </c>
      <c r="F5" s="30">
        <v>0</v>
      </c>
      <c r="G5" s="28">
        <v>0</v>
      </c>
      <c r="H5" s="29">
        <v>0</v>
      </c>
      <c r="I5" s="30">
        <v>0</v>
      </c>
      <c r="J5" s="28">
        <v>0</v>
      </c>
      <c r="K5" s="29">
        <v>3767</v>
      </c>
      <c r="L5" s="30">
        <v>1768.9288775910582</v>
      </c>
      <c r="M5" s="30">
        <v>9</v>
      </c>
      <c r="N5" s="23"/>
      <c r="O5" s="29">
        <v>3767</v>
      </c>
      <c r="P5" s="30">
        <v>1768.9288775910582</v>
      </c>
      <c r="Q5" s="28">
        <f>+M5+J5+G5</f>
        <v>9</v>
      </c>
      <c r="R5" s="31"/>
      <c r="S5" s="32">
        <v>20.097171198812266</v>
      </c>
      <c r="T5" s="32">
        <v>117</v>
      </c>
      <c r="U5" s="33"/>
      <c r="V5" s="34"/>
      <c r="W5" s="35">
        <v>1</v>
      </c>
      <c r="X5" s="36">
        <v>1</v>
      </c>
      <c r="Y5" s="33"/>
      <c r="Z5" s="37">
        <f>+L5</f>
        <v>1768.9288775910582</v>
      </c>
      <c r="AA5" s="38"/>
      <c r="AB5" s="37">
        <f>+F5</f>
        <v>0</v>
      </c>
      <c r="AC5" s="37">
        <f>+[7]PSETK_Kab!D5</f>
        <v>20657</v>
      </c>
      <c r="AD5" s="38"/>
      <c r="AE5" s="38"/>
      <c r="AF5" s="37">
        <f>+AC5</f>
        <v>20657</v>
      </c>
      <c r="AG5" s="38">
        <f t="shared" ref="AG5:AG20" si="0">+AD5</f>
        <v>0</v>
      </c>
      <c r="AH5" s="38"/>
      <c r="DB5" s="39"/>
    </row>
    <row r="6" spans="1:106" outlineLevel="1" x14ac:dyDescent="0.25">
      <c r="A6" s="40"/>
      <c r="B6" s="41" t="s">
        <v>20</v>
      </c>
      <c r="C6" s="42">
        <v>2</v>
      </c>
      <c r="D6" s="43" t="s">
        <v>22</v>
      </c>
      <c r="E6" s="44">
        <v>15993</v>
      </c>
      <c r="F6" s="45">
        <v>3678.3900000000003</v>
      </c>
      <c r="G6" s="46">
        <v>0.5</v>
      </c>
      <c r="H6" s="44">
        <v>4328</v>
      </c>
      <c r="I6" s="45">
        <v>970.6</v>
      </c>
      <c r="J6" s="43">
        <v>2</v>
      </c>
      <c r="K6" s="44">
        <v>1830</v>
      </c>
      <c r="L6" s="45">
        <v>1003.5935400897017</v>
      </c>
      <c r="M6" s="45">
        <v>6</v>
      </c>
      <c r="N6" s="47"/>
      <c r="O6" s="44">
        <v>22151</v>
      </c>
      <c r="P6" s="45">
        <v>5652.5835400897022</v>
      </c>
      <c r="Q6" s="43">
        <f t="shared" ref="Q6:Q78" si="1">+M6+J6+G6</f>
        <v>8.5</v>
      </c>
      <c r="R6" s="48"/>
      <c r="S6" s="49">
        <v>118.17691511146548</v>
      </c>
      <c r="T6" s="49">
        <v>118</v>
      </c>
      <c r="U6" s="50"/>
      <c r="V6" s="51"/>
      <c r="W6" s="52">
        <f>+W5</f>
        <v>1</v>
      </c>
      <c r="X6" s="53">
        <v>1</v>
      </c>
      <c r="Y6" s="50"/>
      <c r="Z6" s="54">
        <f t="shared" ref="Z6:Z78" si="2">+L6</f>
        <v>1003.5935400897017</v>
      </c>
      <c r="AA6" s="55"/>
      <c r="AB6" s="54">
        <f t="shared" ref="AB6:AB78" si="3">+F6</f>
        <v>3678.3900000000003</v>
      </c>
      <c r="AC6" s="54">
        <f>+[7]PSETK_Kab!D6</f>
        <v>20643</v>
      </c>
      <c r="AD6" s="55"/>
      <c r="AE6" s="55"/>
      <c r="AF6" s="54">
        <f t="shared" ref="AF6:AG78" si="4">+AC6</f>
        <v>20643</v>
      </c>
      <c r="AG6" s="55">
        <f t="shared" si="0"/>
        <v>0</v>
      </c>
      <c r="AH6" s="55"/>
      <c r="AI6" s="39"/>
      <c r="AN6" s="39"/>
      <c r="AO6" s="39"/>
      <c r="AP6" s="39"/>
      <c r="AQ6" s="39"/>
      <c r="AR6" s="39"/>
      <c r="AV6" s="39"/>
      <c r="AW6" s="39"/>
      <c r="AX6" s="39"/>
      <c r="AY6" s="39"/>
      <c r="AZ6" s="39"/>
      <c r="BA6" s="39"/>
      <c r="BB6" s="39"/>
      <c r="BC6" s="39"/>
      <c r="BD6" s="39"/>
      <c r="BG6" s="39"/>
      <c r="BH6" s="39"/>
      <c r="BI6" s="39"/>
      <c r="BJ6" s="39"/>
      <c r="BK6" s="39"/>
      <c r="BL6" s="39"/>
      <c r="BM6" s="39"/>
      <c r="BN6" s="39"/>
      <c r="BO6" s="39"/>
      <c r="CD6" s="39"/>
      <c r="CE6" s="39"/>
      <c r="CF6" s="39"/>
      <c r="CH6" s="39"/>
      <c r="CI6" s="39"/>
      <c r="CJ6" s="39"/>
      <c r="CK6" s="39"/>
      <c r="CL6" s="39"/>
      <c r="CM6" s="39"/>
      <c r="CN6" s="39"/>
      <c r="CO6" s="39"/>
      <c r="CP6" s="39"/>
      <c r="DB6" s="39"/>
    </row>
    <row r="7" spans="1:106" outlineLevel="1" x14ac:dyDescent="0.25">
      <c r="A7" s="40"/>
      <c r="B7" s="41" t="s">
        <v>20</v>
      </c>
      <c r="C7" s="42">
        <v>3</v>
      </c>
      <c r="D7" s="43" t="s">
        <v>23</v>
      </c>
      <c r="E7" s="44">
        <v>3480</v>
      </c>
      <c r="F7" s="45">
        <v>800.40000000000009</v>
      </c>
      <c r="G7" s="46">
        <v>0.5</v>
      </c>
      <c r="H7" s="44">
        <v>2625</v>
      </c>
      <c r="I7" s="45">
        <v>1181.25</v>
      </c>
      <c r="J7" s="43">
        <v>1</v>
      </c>
      <c r="K7" s="44">
        <v>2930</v>
      </c>
      <c r="L7" s="45">
        <v>1629.7862266857962</v>
      </c>
      <c r="M7" s="45">
        <v>10</v>
      </c>
      <c r="N7" s="47"/>
      <c r="O7" s="44">
        <v>9035</v>
      </c>
      <c r="P7" s="45">
        <v>3611.4362266857961</v>
      </c>
      <c r="Q7" s="43">
        <f t="shared" si="1"/>
        <v>11.5</v>
      </c>
      <c r="R7" s="48"/>
      <c r="S7" s="49">
        <v>48.202267528874124</v>
      </c>
      <c r="T7" s="49">
        <v>47</v>
      </c>
      <c r="U7" s="50"/>
      <c r="V7" s="51"/>
      <c r="W7" s="52">
        <f t="shared" ref="W7:W70" si="5">+W6</f>
        <v>1</v>
      </c>
      <c r="X7" s="53">
        <v>1</v>
      </c>
      <c r="Y7" s="50"/>
      <c r="Z7" s="54">
        <f t="shared" si="2"/>
        <v>1629.7862266857962</v>
      </c>
      <c r="AA7" s="55"/>
      <c r="AB7" s="54">
        <f t="shared" si="3"/>
        <v>800.40000000000009</v>
      </c>
      <c r="AC7" s="54">
        <f>+[7]PSETK_Kab!D7</f>
        <v>6970</v>
      </c>
      <c r="AD7" s="55"/>
      <c r="AE7" s="55"/>
      <c r="AF7" s="54">
        <f t="shared" si="4"/>
        <v>6970</v>
      </c>
      <c r="AG7" s="55">
        <f t="shared" si="0"/>
        <v>0</v>
      </c>
      <c r="AH7" s="55"/>
      <c r="BG7" s="39"/>
      <c r="BH7" s="39"/>
      <c r="BI7" s="39"/>
      <c r="BJ7" s="39"/>
      <c r="BK7" s="39"/>
      <c r="BL7" s="39"/>
      <c r="BM7" s="39"/>
      <c r="BN7" s="39"/>
      <c r="BO7" s="39"/>
      <c r="DB7" s="39"/>
    </row>
    <row r="8" spans="1:106" outlineLevel="1" x14ac:dyDescent="0.25">
      <c r="A8" s="6"/>
      <c r="B8" s="56" t="s">
        <v>20</v>
      </c>
      <c r="C8" s="57">
        <v>4</v>
      </c>
      <c r="D8" s="58" t="s">
        <v>24</v>
      </c>
      <c r="E8" s="59">
        <v>0</v>
      </c>
      <c r="F8" s="60">
        <v>0</v>
      </c>
      <c r="G8" s="61">
        <v>0</v>
      </c>
      <c r="H8" s="59">
        <v>2203</v>
      </c>
      <c r="I8" s="60">
        <v>560.9</v>
      </c>
      <c r="J8" s="58">
        <v>2</v>
      </c>
      <c r="K8" s="59">
        <v>4524</v>
      </c>
      <c r="L8" s="60">
        <v>3391.7523943255796</v>
      </c>
      <c r="M8" s="60">
        <v>11</v>
      </c>
      <c r="N8" s="62"/>
      <c r="O8" s="59">
        <v>6727</v>
      </c>
      <c r="P8" s="60">
        <v>3952.6523943255797</v>
      </c>
      <c r="Q8" s="58">
        <f t="shared" si="1"/>
        <v>13</v>
      </c>
      <c r="R8" s="63"/>
      <c r="S8" s="64">
        <v>35.888948939317793</v>
      </c>
      <c r="T8" s="64">
        <v>71</v>
      </c>
      <c r="U8" s="65"/>
      <c r="V8" s="66"/>
      <c r="W8" s="67">
        <f t="shared" si="5"/>
        <v>1</v>
      </c>
      <c r="X8" s="68">
        <v>1</v>
      </c>
      <c r="Y8" s="65"/>
      <c r="Z8" s="69">
        <f t="shared" si="2"/>
        <v>3391.7523943255796</v>
      </c>
      <c r="AA8" s="70"/>
      <c r="AB8" s="69">
        <f t="shared" si="3"/>
        <v>0</v>
      </c>
      <c r="AC8" s="69">
        <f>+[7]PSETK_Kab!D8</f>
        <v>12025</v>
      </c>
      <c r="AD8" s="70"/>
      <c r="AE8" s="70"/>
      <c r="AF8" s="69">
        <f t="shared" si="4"/>
        <v>12025</v>
      </c>
      <c r="AG8" s="70">
        <f t="shared" si="0"/>
        <v>0</v>
      </c>
      <c r="AH8" s="70"/>
      <c r="AI8" s="39"/>
      <c r="AN8" s="39"/>
      <c r="AO8" s="39"/>
      <c r="AP8" s="39"/>
      <c r="AQ8" s="39"/>
      <c r="AR8" s="39"/>
      <c r="AV8" s="39"/>
      <c r="AW8" s="39"/>
      <c r="AX8" s="39"/>
      <c r="AY8" s="39"/>
      <c r="AZ8" s="39"/>
      <c r="BA8" s="39"/>
      <c r="BB8" s="39"/>
      <c r="BC8" s="39"/>
      <c r="BD8" s="39"/>
      <c r="CD8" s="39"/>
      <c r="CE8" s="39"/>
      <c r="CF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outlineLevel="1" x14ac:dyDescent="0.25">
      <c r="A9" s="71" t="s">
        <v>25</v>
      </c>
      <c r="B9" s="41" t="s">
        <v>26</v>
      </c>
      <c r="C9" s="42">
        <v>5</v>
      </c>
      <c r="D9" s="43" t="s">
        <v>27</v>
      </c>
      <c r="E9" s="44">
        <v>0</v>
      </c>
      <c r="F9" s="45">
        <v>0</v>
      </c>
      <c r="G9" s="46">
        <v>0</v>
      </c>
      <c r="H9" s="44">
        <v>1200</v>
      </c>
      <c r="I9" s="45">
        <v>429</v>
      </c>
      <c r="J9" s="43">
        <v>1</v>
      </c>
      <c r="K9" s="44">
        <v>2015</v>
      </c>
      <c r="L9" s="45">
        <v>1036.7834904084241</v>
      </c>
      <c r="M9" s="45">
        <v>5</v>
      </c>
      <c r="N9" s="47"/>
      <c r="O9" s="44">
        <v>3215</v>
      </c>
      <c r="P9" s="45">
        <v>1465.7834904084241</v>
      </c>
      <c r="Q9" s="43">
        <f t="shared" si="1"/>
        <v>6</v>
      </c>
      <c r="R9" s="48"/>
      <c r="S9" s="49">
        <v>17.152218052609886</v>
      </c>
      <c r="T9" s="49">
        <v>49</v>
      </c>
      <c r="U9" s="50"/>
      <c r="V9" s="51"/>
      <c r="W9" s="52">
        <f t="shared" si="5"/>
        <v>1</v>
      </c>
      <c r="X9" s="53">
        <v>1</v>
      </c>
      <c r="Y9" s="50"/>
      <c r="Z9" s="54">
        <f t="shared" si="2"/>
        <v>1036.7834904084241</v>
      </c>
      <c r="AA9" s="55"/>
      <c r="AB9" s="54">
        <f t="shared" si="3"/>
        <v>0</v>
      </c>
      <c r="AC9" s="54">
        <f>+[7]PSETK_Kab!D9</f>
        <v>12853</v>
      </c>
      <c r="AD9" s="55"/>
      <c r="AE9" s="55"/>
      <c r="AF9" s="54">
        <f t="shared" si="4"/>
        <v>12853</v>
      </c>
      <c r="AG9" s="55">
        <f t="shared" si="0"/>
        <v>0</v>
      </c>
      <c r="AH9" s="55"/>
    </row>
    <row r="10" spans="1:106" outlineLevel="1" x14ac:dyDescent="0.25">
      <c r="A10" s="40"/>
      <c r="B10" s="41" t="s">
        <v>26</v>
      </c>
      <c r="C10" s="42">
        <v>6</v>
      </c>
      <c r="D10" s="43" t="s">
        <v>28</v>
      </c>
      <c r="E10" s="44">
        <v>0</v>
      </c>
      <c r="F10" s="45">
        <v>0</v>
      </c>
      <c r="G10" s="46">
        <v>0</v>
      </c>
      <c r="H10" s="44">
        <v>1242</v>
      </c>
      <c r="I10" s="45">
        <v>1084</v>
      </c>
      <c r="J10" s="43">
        <v>1</v>
      </c>
      <c r="K10" s="44">
        <v>856</v>
      </c>
      <c r="L10" s="45">
        <v>621</v>
      </c>
      <c r="M10" s="45">
        <v>4</v>
      </c>
      <c r="N10" s="47"/>
      <c r="O10" s="44">
        <v>2098</v>
      </c>
      <c r="P10" s="45">
        <v>1705</v>
      </c>
      <c r="Q10" s="43">
        <f t="shared" si="1"/>
        <v>5</v>
      </c>
      <c r="R10" s="48"/>
      <c r="S10" s="49">
        <v>11.192955979588037</v>
      </c>
      <c r="T10" s="49">
        <v>15</v>
      </c>
      <c r="U10" s="50"/>
      <c r="V10" s="51"/>
      <c r="W10" s="52">
        <f t="shared" si="5"/>
        <v>1</v>
      </c>
      <c r="X10" s="53">
        <v>1</v>
      </c>
      <c r="Y10" s="50"/>
      <c r="Z10" s="54">
        <f t="shared" si="2"/>
        <v>621</v>
      </c>
      <c r="AA10" s="55"/>
      <c r="AB10" s="54">
        <f t="shared" si="3"/>
        <v>0</v>
      </c>
      <c r="AC10" s="54">
        <f>+[7]PSETK_Kab!D10</f>
        <v>4079</v>
      </c>
      <c r="AD10" s="55"/>
      <c r="AE10" s="55"/>
      <c r="AF10" s="54">
        <f t="shared" si="4"/>
        <v>4079</v>
      </c>
      <c r="AG10" s="55">
        <f t="shared" si="0"/>
        <v>0</v>
      </c>
      <c r="AH10" s="55"/>
    </row>
    <row r="11" spans="1:106" outlineLevel="1" x14ac:dyDescent="0.25">
      <c r="A11" s="40"/>
      <c r="B11" s="41" t="s">
        <v>26</v>
      </c>
      <c r="C11" s="42">
        <v>7</v>
      </c>
      <c r="D11" s="43" t="s">
        <v>29</v>
      </c>
      <c r="E11" s="44">
        <v>0</v>
      </c>
      <c r="F11" s="45">
        <v>0</v>
      </c>
      <c r="G11" s="46">
        <v>0</v>
      </c>
      <c r="H11" s="44">
        <v>3083</v>
      </c>
      <c r="I11" s="45">
        <v>875</v>
      </c>
      <c r="J11" s="43">
        <v>2</v>
      </c>
      <c r="K11" s="44">
        <v>3041</v>
      </c>
      <c r="L11" s="45">
        <v>1858.4760639778419</v>
      </c>
      <c r="M11" s="45">
        <v>7</v>
      </c>
      <c r="N11" s="47"/>
      <c r="O11" s="44">
        <v>6124</v>
      </c>
      <c r="P11" s="45">
        <v>2733.4760639778419</v>
      </c>
      <c r="Q11" s="43">
        <f t="shared" si="1"/>
        <v>9</v>
      </c>
      <c r="R11" s="48"/>
      <c r="S11" s="49">
        <v>32.671907730694535</v>
      </c>
      <c r="T11" s="49">
        <v>135</v>
      </c>
      <c r="U11" s="50"/>
      <c r="V11" s="51"/>
      <c r="W11" s="52">
        <f t="shared" si="5"/>
        <v>1</v>
      </c>
      <c r="X11" s="53">
        <v>1</v>
      </c>
      <c r="Y11" s="50"/>
      <c r="Z11" s="54">
        <f t="shared" si="2"/>
        <v>1858.4760639778419</v>
      </c>
      <c r="AA11" s="55"/>
      <c r="AB11" s="54">
        <f t="shared" si="3"/>
        <v>0</v>
      </c>
      <c r="AC11" s="54">
        <f>+[7]PSETK_Kab!D11</f>
        <v>21279</v>
      </c>
      <c r="AD11" s="55"/>
      <c r="AE11" s="55"/>
      <c r="AF11" s="54">
        <f t="shared" si="4"/>
        <v>21279</v>
      </c>
      <c r="AG11" s="55">
        <f t="shared" si="0"/>
        <v>0</v>
      </c>
      <c r="AH11" s="55"/>
    </row>
    <row r="12" spans="1:106" outlineLevel="1" x14ac:dyDescent="0.25">
      <c r="A12" s="6"/>
      <c r="B12" s="56" t="s">
        <v>26</v>
      </c>
      <c r="C12" s="57">
        <v>8</v>
      </c>
      <c r="D12" s="58" t="s">
        <v>30</v>
      </c>
      <c r="E12" s="59">
        <v>5000</v>
      </c>
      <c r="F12" s="60">
        <v>561</v>
      </c>
      <c r="G12" s="61">
        <v>1</v>
      </c>
      <c r="H12" s="59">
        <v>3721</v>
      </c>
      <c r="I12" s="60">
        <v>1590</v>
      </c>
      <c r="J12" s="58">
        <v>3</v>
      </c>
      <c r="K12" s="59">
        <v>2913</v>
      </c>
      <c r="L12" s="60">
        <v>1863.5722751537166</v>
      </c>
      <c r="M12" s="60">
        <v>8</v>
      </c>
      <c r="N12" s="62"/>
      <c r="O12" s="59">
        <v>11634</v>
      </c>
      <c r="P12" s="60">
        <v>4014.5722751537169</v>
      </c>
      <c r="Q12" s="58">
        <f t="shared" si="1"/>
        <v>12</v>
      </c>
      <c r="R12" s="63"/>
      <c r="S12" s="64">
        <v>62.068088592243669</v>
      </c>
      <c r="T12" s="64">
        <v>158</v>
      </c>
      <c r="U12" s="65"/>
      <c r="V12" s="66"/>
      <c r="W12" s="67">
        <f t="shared" si="5"/>
        <v>1</v>
      </c>
      <c r="X12" s="68">
        <v>1</v>
      </c>
      <c r="Y12" s="65"/>
      <c r="Z12" s="69">
        <f t="shared" si="2"/>
        <v>1863.5722751537166</v>
      </c>
      <c r="AA12" s="70"/>
      <c r="AB12" s="69">
        <f t="shared" si="3"/>
        <v>561</v>
      </c>
      <c r="AC12" s="69">
        <f>+[7]PSETK_Kab!D12</f>
        <v>31363</v>
      </c>
      <c r="AD12" s="70"/>
      <c r="AE12" s="70"/>
      <c r="AF12" s="69">
        <f t="shared" si="4"/>
        <v>31363</v>
      </c>
      <c r="AG12" s="70">
        <f t="shared" si="0"/>
        <v>0</v>
      </c>
      <c r="AH12" s="70"/>
      <c r="CF12" s="39"/>
      <c r="CH12" s="39"/>
      <c r="CI12" s="39"/>
      <c r="CJ12" s="39"/>
      <c r="CK12" s="39"/>
      <c r="CL12" s="39"/>
    </row>
    <row r="13" spans="1:106" outlineLevel="1" x14ac:dyDescent="0.25">
      <c r="A13" s="71" t="s">
        <v>31</v>
      </c>
      <c r="B13" s="41" t="s">
        <v>32</v>
      </c>
      <c r="C13" s="42">
        <v>9</v>
      </c>
      <c r="D13" s="43" t="s">
        <v>33</v>
      </c>
      <c r="E13" s="44">
        <v>0</v>
      </c>
      <c r="F13" s="45">
        <v>0</v>
      </c>
      <c r="G13" s="46">
        <v>0</v>
      </c>
      <c r="H13" s="44">
        <v>0</v>
      </c>
      <c r="I13" s="45">
        <v>0</v>
      </c>
      <c r="J13" s="43">
        <v>0</v>
      </c>
      <c r="K13" s="44">
        <v>3004</v>
      </c>
      <c r="L13" s="45">
        <v>1909.2</v>
      </c>
      <c r="M13" s="45">
        <v>7</v>
      </c>
      <c r="N13" s="47"/>
      <c r="O13" s="44">
        <v>3004</v>
      </c>
      <c r="P13" s="45">
        <v>1909.2</v>
      </c>
      <c r="Q13" s="43">
        <f t="shared" si="1"/>
        <v>7</v>
      </c>
      <c r="R13" s="48"/>
      <c r="S13" s="49">
        <v>16.026520382594121</v>
      </c>
      <c r="T13" s="49">
        <v>119</v>
      </c>
      <c r="U13" s="50"/>
      <c r="V13" s="51"/>
      <c r="W13" s="52">
        <f t="shared" si="5"/>
        <v>1</v>
      </c>
      <c r="X13" s="53">
        <v>1</v>
      </c>
      <c r="Y13" s="50"/>
      <c r="Z13" s="54">
        <f t="shared" si="2"/>
        <v>1909.2</v>
      </c>
      <c r="AA13" s="55"/>
      <c r="AB13" s="54">
        <f t="shared" si="3"/>
        <v>0</v>
      </c>
      <c r="AC13" s="54">
        <f>+[7]PSETK_Kab!D13</f>
        <v>9228.9599999999991</v>
      </c>
      <c r="AD13" s="55"/>
      <c r="AE13" s="55"/>
      <c r="AF13" s="54">
        <f t="shared" si="4"/>
        <v>9228.9599999999991</v>
      </c>
      <c r="AG13" s="55">
        <f t="shared" si="0"/>
        <v>0</v>
      </c>
      <c r="AH13" s="55"/>
    </row>
    <row r="14" spans="1:106" outlineLevel="1" x14ac:dyDescent="0.25">
      <c r="A14" s="40"/>
      <c r="B14" s="41" t="s">
        <v>32</v>
      </c>
      <c r="C14" s="42">
        <v>10</v>
      </c>
      <c r="D14" s="43" t="s">
        <v>34</v>
      </c>
      <c r="E14" s="44">
        <v>8300</v>
      </c>
      <c r="F14" s="45">
        <v>2075</v>
      </c>
      <c r="G14" s="46">
        <v>1</v>
      </c>
      <c r="H14" s="44">
        <v>2326</v>
      </c>
      <c r="I14" s="45">
        <v>480.6</v>
      </c>
      <c r="J14" s="43">
        <v>1</v>
      </c>
      <c r="K14" s="44">
        <v>3706</v>
      </c>
      <c r="L14" s="45">
        <v>2514.5010036370322</v>
      </c>
      <c r="M14" s="45">
        <v>10</v>
      </c>
      <c r="N14" s="47"/>
      <c r="O14" s="44">
        <v>14332</v>
      </c>
      <c r="P14" s="45">
        <v>5070.1010036370317</v>
      </c>
      <c r="Q14" s="43">
        <f t="shared" si="1"/>
        <v>12</v>
      </c>
      <c r="R14" s="48"/>
      <c r="S14" s="49">
        <v>76.462080600312561</v>
      </c>
      <c r="T14" s="49">
        <v>229</v>
      </c>
      <c r="U14" s="50"/>
      <c r="V14" s="51"/>
      <c r="W14" s="52">
        <f t="shared" si="5"/>
        <v>1</v>
      </c>
      <c r="X14" s="53">
        <v>1</v>
      </c>
      <c r="Y14" s="50"/>
      <c r="Z14" s="54">
        <f t="shared" si="2"/>
        <v>2514.5010036370322</v>
      </c>
      <c r="AA14" s="55"/>
      <c r="AB14" s="54">
        <f t="shared" si="3"/>
        <v>2075</v>
      </c>
      <c r="AC14" s="54">
        <f>+[7]PSETK_Kab!D14</f>
        <v>16100</v>
      </c>
      <c r="AD14" s="55"/>
      <c r="AE14" s="55"/>
      <c r="AF14" s="54">
        <f t="shared" si="4"/>
        <v>16100</v>
      </c>
      <c r="AG14" s="55">
        <f t="shared" si="0"/>
        <v>0</v>
      </c>
      <c r="AH14" s="55"/>
      <c r="AI14" s="72"/>
      <c r="AO14" s="72"/>
      <c r="AP14" s="72"/>
      <c r="AQ14" s="72"/>
      <c r="AR14" s="72"/>
      <c r="AV14" s="72"/>
      <c r="AW14" s="72"/>
      <c r="AX14" s="72"/>
      <c r="AY14" s="72"/>
      <c r="AZ14" s="72"/>
      <c r="BA14" s="72"/>
      <c r="BB14" s="72"/>
      <c r="BC14" s="72"/>
      <c r="BD14" s="72"/>
    </row>
    <row r="15" spans="1:106" outlineLevel="1" x14ac:dyDescent="0.25">
      <c r="A15" s="40"/>
      <c r="B15" s="41" t="s">
        <v>32</v>
      </c>
      <c r="C15" s="42">
        <v>11</v>
      </c>
      <c r="D15" s="43" t="s">
        <v>35</v>
      </c>
      <c r="E15" s="44">
        <v>0</v>
      </c>
      <c r="F15" s="45">
        <v>0</v>
      </c>
      <c r="G15" s="46">
        <v>0</v>
      </c>
      <c r="H15" s="44">
        <v>3187</v>
      </c>
      <c r="I15" s="45">
        <v>438.7</v>
      </c>
      <c r="J15" s="43">
        <v>2</v>
      </c>
      <c r="K15" s="44">
        <v>3673</v>
      </c>
      <c r="L15" s="45">
        <v>2483.2000416094579</v>
      </c>
      <c r="M15" s="45">
        <v>8</v>
      </c>
      <c r="N15" s="47"/>
      <c r="O15" s="44">
        <v>6860</v>
      </c>
      <c r="P15" s="45">
        <v>2921.9000416094577</v>
      </c>
      <c r="Q15" s="43">
        <f t="shared" si="1"/>
        <v>10</v>
      </c>
      <c r="R15" s="48"/>
      <c r="S15" s="49">
        <v>36.598511925631044</v>
      </c>
      <c r="T15" s="49">
        <v>370</v>
      </c>
      <c r="U15" s="50"/>
      <c r="V15" s="51"/>
      <c r="W15" s="52">
        <f t="shared" si="5"/>
        <v>1</v>
      </c>
      <c r="X15" s="53">
        <v>1</v>
      </c>
      <c r="Y15" s="50"/>
      <c r="Z15" s="54">
        <f t="shared" si="2"/>
        <v>2483.2000416094579</v>
      </c>
      <c r="AA15" s="55"/>
      <c r="AB15" s="54">
        <f t="shared" si="3"/>
        <v>0</v>
      </c>
      <c r="AC15" s="54">
        <f>+[7]PSETK_Kab!D15</f>
        <v>22781</v>
      </c>
      <c r="AD15" s="55"/>
      <c r="AE15" s="55"/>
      <c r="AF15" s="54">
        <f t="shared" si="4"/>
        <v>22781</v>
      </c>
      <c r="AG15" s="55">
        <f t="shared" si="0"/>
        <v>0</v>
      </c>
      <c r="AH15" s="55"/>
    </row>
    <row r="16" spans="1:106" outlineLevel="1" x14ac:dyDescent="0.25">
      <c r="A16" s="40"/>
      <c r="B16" s="41" t="s">
        <v>32</v>
      </c>
      <c r="C16" s="42">
        <v>12</v>
      </c>
      <c r="D16" s="43" t="s">
        <v>36</v>
      </c>
      <c r="E16" s="44">
        <v>6500</v>
      </c>
      <c r="F16" s="45">
        <v>4875</v>
      </c>
      <c r="G16" s="46">
        <v>1</v>
      </c>
      <c r="H16" s="44">
        <v>5900</v>
      </c>
      <c r="I16" s="45">
        <v>1335</v>
      </c>
      <c r="J16" s="43">
        <v>4</v>
      </c>
      <c r="K16" s="44">
        <v>2489</v>
      </c>
      <c r="L16" s="45">
        <v>1167.9832278007946</v>
      </c>
      <c r="M16" s="45">
        <v>7</v>
      </c>
      <c r="N16" s="47"/>
      <c r="O16" s="44">
        <v>14889</v>
      </c>
      <c r="P16" s="45">
        <v>7377.9832278007943</v>
      </c>
      <c r="Q16" s="43">
        <f t="shared" si="1"/>
        <v>12</v>
      </c>
      <c r="R16" s="48"/>
      <c r="S16" s="49">
        <v>79.433709046752284</v>
      </c>
      <c r="T16" s="49">
        <v>95</v>
      </c>
      <c r="U16" s="50"/>
      <c r="V16" s="51"/>
      <c r="W16" s="52">
        <f t="shared" si="5"/>
        <v>1</v>
      </c>
      <c r="X16" s="53">
        <v>1</v>
      </c>
      <c r="Y16" s="50"/>
      <c r="Z16" s="54">
        <f t="shared" si="2"/>
        <v>1167.9832278007946</v>
      </c>
      <c r="AA16" s="55"/>
      <c r="AB16" s="54">
        <f t="shared" si="3"/>
        <v>4875</v>
      </c>
      <c r="AC16" s="54">
        <f>+[7]PSETK_Kab!D16</f>
        <v>12138</v>
      </c>
      <c r="AD16" s="55"/>
      <c r="AE16" s="55"/>
      <c r="AF16" s="54">
        <f t="shared" si="4"/>
        <v>12138</v>
      </c>
      <c r="AG16" s="55">
        <f t="shared" si="0"/>
        <v>0</v>
      </c>
      <c r="AH16" s="55"/>
      <c r="AI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</row>
    <row r="17" spans="1:63" outlineLevel="1" x14ac:dyDescent="0.25">
      <c r="A17" s="6"/>
      <c r="B17" s="56" t="s">
        <v>32</v>
      </c>
      <c r="C17" s="57">
        <v>13</v>
      </c>
      <c r="D17" s="58" t="s">
        <v>37</v>
      </c>
      <c r="E17" s="59">
        <v>0</v>
      </c>
      <c r="F17" s="60">
        <v>0</v>
      </c>
      <c r="G17" s="61">
        <v>0</v>
      </c>
      <c r="H17" s="59">
        <v>2363</v>
      </c>
      <c r="I17" s="60">
        <v>236.3</v>
      </c>
      <c r="J17" s="58">
        <v>2</v>
      </c>
      <c r="K17" s="59">
        <v>5208</v>
      </c>
      <c r="L17" s="60">
        <v>3024.3268473126896</v>
      </c>
      <c r="M17" s="60">
        <v>9</v>
      </c>
      <c r="N17" s="62"/>
      <c r="O17" s="59">
        <v>7571</v>
      </c>
      <c r="P17" s="60">
        <v>3260.6268473126897</v>
      </c>
      <c r="Q17" s="58">
        <f t="shared" si="1"/>
        <v>11</v>
      </c>
      <c r="R17" s="63"/>
      <c r="S17" s="64">
        <v>40.39173961938085</v>
      </c>
      <c r="T17" s="64">
        <v>249</v>
      </c>
      <c r="U17" s="65"/>
      <c r="V17" s="66"/>
      <c r="W17" s="67">
        <f t="shared" si="5"/>
        <v>1</v>
      </c>
      <c r="X17" s="68">
        <v>1</v>
      </c>
      <c r="Y17" s="65"/>
      <c r="Z17" s="69">
        <f t="shared" si="2"/>
        <v>3024.3268473126896</v>
      </c>
      <c r="AA17" s="70"/>
      <c r="AB17" s="69">
        <f t="shared" si="3"/>
        <v>0</v>
      </c>
      <c r="AC17" s="69">
        <f>+[7]PSETK_Kab!D17</f>
        <v>20907</v>
      </c>
      <c r="AD17" s="70"/>
      <c r="AE17" s="70"/>
      <c r="AF17" s="69">
        <f t="shared" si="4"/>
        <v>20907</v>
      </c>
      <c r="AG17" s="70">
        <f t="shared" si="0"/>
        <v>0</v>
      </c>
      <c r="AH17" s="70"/>
      <c r="BG17" s="39"/>
      <c r="BH17" s="39"/>
      <c r="BI17" s="39"/>
      <c r="BJ17" s="39"/>
      <c r="BK17" s="39"/>
    </row>
    <row r="18" spans="1:63" outlineLevel="1" x14ac:dyDescent="0.25">
      <c r="A18" s="71" t="s">
        <v>38</v>
      </c>
      <c r="B18" s="41" t="s">
        <v>39</v>
      </c>
      <c r="C18" s="42">
        <v>14</v>
      </c>
      <c r="D18" s="43" t="s">
        <v>40</v>
      </c>
      <c r="E18" s="44">
        <v>9500</v>
      </c>
      <c r="F18" s="45">
        <v>3800</v>
      </c>
      <c r="G18" s="46">
        <v>1</v>
      </c>
      <c r="H18" s="44">
        <v>6013</v>
      </c>
      <c r="I18" s="45">
        <v>1021.5899999999999</v>
      </c>
      <c r="J18" s="43">
        <v>4</v>
      </c>
      <c r="K18" s="44">
        <v>2077</v>
      </c>
      <c r="L18" s="45">
        <v>1267.9804783319703</v>
      </c>
      <c r="M18" s="45">
        <v>7</v>
      </c>
      <c r="N18" s="47"/>
      <c r="O18" s="44">
        <v>17590</v>
      </c>
      <c r="P18" s="45">
        <v>6089.5704783319707</v>
      </c>
      <c r="Q18" s="43">
        <f t="shared" si="1"/>
        <v>12</v>
      </c>
      <c r="R18" s="48"/>
      <c r="S18" s="49">
        <v>93.843706234963577</v>
      </c>
      <c r="T18" s="49">
        <v>43</v>
      </c>
      <c r="U18" s="50"/>
      <c r="V18" s="51"/>
      <c r="W18" s="52">
        <f t="shared" si="5"/>
        <v>1</v>
      </c>
      <c r="X18" s="53">
        <v>1</v>
      </c>
      <c r="Y18" s="50"/>
      <c r="Z18" s="54">
        <f t="shared" si="2"/>
        <v>1267.9804783319703</v>
      </c>
      <c r="AA18" s="55"/>
      <c r="AB18" s="54">
        <f t="shared" si="3"/>
        <v>3800</v>
      </c>
      <c r="AC18" s="54">
        <f>+[7]PSETK_Kab!D18</f>
        <v>7203</v>
      </c>
      <c r="AD18" s="55"/>
      <c r="AE18" s="55"/>
      <c r="AF18" s="54">
        <f t="shared" si="4"/>
        <v>7203</v>
      </c>
      <c r="AG18" s="55">
        <f t="shared" si="0"/>
        <v>0</v>
      </c>
      <c r="AH18" s="55"/>
      <c r="AI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G18" s="39"/>
      <c r="BH18" s="39"/>
      <c r="BI18" s="39"/>
      <c r="BJ18" s="39"/>
      <c r="BK18" s="39"/>
    </row>
    <row r="19" spans="1:63" outlineLevel="1" x14ac:dyDescent="0.25">
      <c r="A19" s="40"/>
      <c r="B19" s="41" t="s">
        <v>39</v>
      </c>
      <c r="C19" s="42">
        <v>15</v>
      </c>
      <c r="D19" s="43" t="s">
        <v>41</v>
      </c>
      <c r="E19" s="44">
        <v>3054.26</v>
      </c>
      <c r="F19" s="45">
        <v>1032.9985333333334</v>
      </c>
      <c r="G19" s="46">
        <v>1</v>
      </c>
      <c r="H19" s="44">
        <v>1500</v>
      </c>
      <c r="I19" s="45">
        <v>255</v>
      </c>
      <c r="J19" s="43">
        <v>1</v>
      </c>
      <c r="K19" s="44">
        <v>2697</v>
      </c>
      <c r="L19" s="45">
        <v>1643.3361610793131</v>
      </c>
      <c r="M19" s="45">
        <v>6</v>
      </c>
      <c r="N19" s="47"/>
      <c r="O19" s="44">
        <v>7251.26</v>
      </c>
      <c r="P19" s="45">
        <v>2931.3346944126465</v>
      </c>
      <c r="Q19" s="43">
        <f t="shared" si="1"/>
        <v>8</v>
      </c>
      <c r="R19" s="48"/>
      <c r="S19" s="49">
        <v>38.685907519803408</v>
      </c>
      <c r="T19" s="49">
        <v>18</v>
      </c>
      <c r="U19" s="50"/>
      <c r="V19" s="51"/>
      <c r="W19" s="52">
        <f t="shared" si="5"/>
        <v>1</v>
      </c>
      <c r="X19" s="53">
        <v>1</v>
      </c>
      <c r="Y19" s="50"/>
      <c r="Z19" s="54">
        <f t="shared" si="2"/>
        <v>1643.3361610793131</v>
      </c>
      <c r="AA19" s="55"/>
      <c r="AB19" s="54">
        <f t="shared" si="3"/>
        <v>1032.9985333333334</v>
      </c>
      <c r="AC19" s="54">
        <f>+[7]PSETK_Kab!D19</f>
        <v>5614</v>
      </c>
      <c r="AD19" s="55"/>
      <c r="AE19" s="55"/>
      <c r="AF19" s="54">
        <f t="shared" si="4"/>
        <v>5614</v>
      </c>
      <c r="AG19" s="55">
        <f t="shared" si="0"/>
        <v>0</v>
      </c>
      <c r="AH19" s="55"/>
      <c r="AI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</row>
    <row r="20" spans="1:63" outlineLevel="1" x14ac:dyDescent="0.25">
      <c r="A20" s="40"/>
      <c r="B20" s="41" t="s">
        <v>39</v>
      </c>
      <c r="C20" s="42">
        <v>16</v>
      </c>
      <c r="D20" s="43" t="s">
        <v>42</v>
      </c>
      <c r="E20" s="44">
        <v>0</v>
      </c>
      <c r="F20" s="45">
        <v>0</v>
      </c>
      <c r="G20" s="46">
        <v>0</v>
      </c>
      <c r="H20" s="44">
        <v>4801</v>
      </c>
      <c r="I20" s="45">
        <v>908.87752155172404</v>
      </c>
      <c r="J20" s="43">
        <v>3</v>
      </c>
      <c r="K20" s="44">
        <v>2082</v>
      </c>
      <c r="L20" s="45">
        <v>1271.0329108748979</v>
      </c>
      <c r="M20" s="45">
        <v>8</v>
      </c>
      <c r="N20" s="47"/>
      <c r="O20" s="44">
        <v>6883</v>
      </c>
      <c r="P20" s="45">
        <v>2179.9104324266218</v>
      </c>
      <c r="Q20" s="43">
        <f t="shared" si="1"/>
        <v>11</v>
      </c>
      <c r="R20" s="48"/>
      <c r="S20" s="49">
        <v>36.721218306722811</v>
      </c>
      <c r="T20" s="49">
        <v>41</v>
      </c>
      <c r="U20" s="50"/>
      <c r="V20" s="51"/>
      <c r="W20" s="52">
        <f t="shared" si="5"/>
        <v>1</v>
      </c>
      <c r="X20" s="53">
        <v>1</v>
      </c>
      <c r="Y20" s="50"/>
      <c r="Z20" s="54">
        <f t="shared" si="2"/>
        <v>1271.0329108748979</v>
      </c>
      <c r="AA20" s="55"/>
      <c r="AB20" s="54">
        <f t="shared" si="3"/>
        <v>0</v>
      </c>
      <c r="AC20" s="54">
        <f>+[7]PSETK_Kab!D20</f>
        <v>5179</v>
      </c>
      <c r="AD20" s="55"/>
      <c r="AE20" s="55"/>
      <c r="AF20" s="54">
        <f t="shared" si="4"/>
        <v>5179</v>
      </c>
      <c r="AG20" s="55">
        <f t="shared" si="0"/>
        <v>0</v>
      </c>
      <c r="AH20" s="55"/>
    </row>
    <row r="21" spans="1:63" outlineLevel="1" x14ac:dyDescent="0.25">
      <c r="A21" s="40"/>
      <c r="B21" s="41" t="s">
        <v>39</v>
      </c>
      <c r="C21" s="42">
        <v>17</v>
      </c>
      <c r="D21" s="43" t="s">
        <v>43</v>
      </c>
      <c r="E21" s="44">
        <v>0</v>
      </c>
      <c r="F21" s="45">
        <v>0</v>
      </c>
      <c r="G21" s="46">
        <v>0</v>
      </c>
      <c r="H21" s="44">
        <v>8885</v>
      </c>
      <c r="I21" s="45">
        <v>2302.1776939655169</v>
      </c>
      <c r="J21" s="43">
        <v>5</v>
      </c>
      <c r="K21" s="44">
        <v>2738</v>
      </c>
      <c r="L21" s="45">
        <v>1647.1260772170876</v>
      </c>
      <c r="M21" s="45">
        <v>9</v>
      </c>
      <c r="N21" s="47"/>
      <c r="O21" s="44">
        <v>11623</v>
      </c>
      <c r="P21" s="45">
        <v>3949.3037711826046</v>
      </c>
      <c r="Q21" s="43">
        <f t="shared" si="1"/>
        <v>14</v>
      </c>
      <c r="R21" s="48"/>
      <c r="S21" s="49">
        <v>62.009402931721517</v>
      </c>
      <c r="T21" s="49">
        <v>241</v>
      </c>
      <c r="U21" s="50"/>
      <c r="V21" s="51"/>
      <c r="W21" s="52">
        <f t="shared" si="5"/>
        <v>1</v>
      </c>
      <c r="X21" s="53">
        <v>1</v>
      </c>
      <c r="Y21" s="50"/>
      <c r="Z21" s="54">
        <f t="shared" si="2"/>
        <v>1647.1260772170876</v>
      </c>
      <c r="AA21" s="55"/>
      <c r="AB21" s="54">
        <f t="shared" si="3"/>
        <v>0</v>
      </c>
      <c r="AC21" s="54">
        <f>+[7]PSETK_Kab!D21</f>
        <v>24327.05</v>
      </c>
      <c r="AD21" s="55"/>
      <c r="AE21" s="55"/>
      <c r="AF21" s="54">
        <f t="shared" si="4"/>
        <v>24327.05</v>
      </c>
      <c r="AG21" s="55">
        <f t="shared" si="4"/>
        <v>0</v>
      </c>
      <c r="AH21" s="55"/>
    </row>
    <row r="22" spans="1:63" outlineLevel="1" x14ac:dyDescent="0.25">
      <c r="A22" s="40"/>
      <c r="B22" s="41" t="s">
        <v>39</v>
      </c>
      <c r="C22" s="42">
        <v>18</v>
      </c>
      <c r="D22" s="43" t="s">
        <v>44</v>
      </c>
      <c r="E22" s="44">
        <v>0</v>
      </c>
      <c r="F22" s="45">
        <v>0</v>
      </c>
      <c r="G22" s="46">
        <v>0</v>
      </c>
      <c r="H22" s="44">
        <v>4150</v>
      </c>
      <c r="I22" s="45">
        <v>1660</v>
      </c>
      <c r="J22" s="43">
        <v>2</v>
      </c>
      <c r="K22" s="44">
        <v>1745</v>
      </c>
      <c r="L22" s="45">
        <v>1729.0327802585773</v>
      </c>
      <c r="M22" s="45">
        <v>3</v>
      </c>
      <c r="N22" s="47"/>
      <c r="O22" s="44">
        <v>5895</v>
      </c>
      <c r="P22" s="45">
        <v>3389.0327802585771</v>
      </c>
      <c r="Q22" s="43">
        <f t="shared" si="1"/>
        <v>5</v>
      </c>
      <c r="R22" s="48"/>
      <c r="S22" s="49">
        <v>31.450178979824344</v>
      </c>
      <c r="T22" s="49">
        <v>56</v>
      </c>
      <c r="U22" s="50"/>
      <c r="V22" s="51"/>
      <c r="W22" s="52">
        <f t="shared" si="5"/>
        <v>1</v>
      </c>
      <c r="X22" s="53">
        <v>1</v>
      </c>
      <c r="Y22" s="50"/>
      <c r="Z22" s="54">
        <f t="shared" si="2"/>
        <v>1729.0327802585773</v>
      </c>
      <c r="AA22" s="55"/>
      <c r="AB22" s="54">
        <f t="shared" si="3"/>
        <v>0</v>
      </c>
      <c r="AC22" s="54">
        <f>+[7]PSETK_Kab!D22</f>
        <v>17812</v>
      </c>
      <c r="AD22" s="55"/>
      <c r="AE22" s="55"/>
      <c r="AF22" s="54">
        <f t="shared" si="4"/>
        <v>17812</v>
      </c>
      <c r="AG22" s="55">
        <f t="shared" si="4"/>
        <v>0</v>
      </c>
      <c r="AH22" s="55"/>
      <c r="AJ22" s="73"/>
    </row>
    <row r="23" spans="1:63" outlineLevel="1" x14ac:dyDescent="0.25">
      <c r="A23" s="40"/>
      <c r="B23" s="41" t="s">
        <v>39</v>
      </c>
      <c r="C23" s="42">
        <v>19</v>
      </c>
      <c r="D23" s="43" t="s">
        <v>45</v>
      </c>
      <c r="E23" s="44">
        <v>4001</v>
      </c>
      <c r="F23" s="45">
        <v>2520</v>
      </c>
      <c r="G23" s="46">
        <v>1</v>
      </c>
      <c r="H23" s="44">
        <v>0</v>
      </c>
      <c r="I23" s="45">
        <v>0</v>
      </c>
      <c r="J23" s="43">
        <v>0</v>
      </c>
      <c r="K23" s="44">
        <v>2066</v>
      </c>
      <c r="L23" s="45">
        <v>2066</v>
      </c>
      <c r="M23" s="45">
        <v>3</v>
      </c>
      <c r="N23" s="47"/>
      <c r="O23" s="44">
        <v>6067</v>
      </c>
      <c r="P23" s="45">
        <v>4586</v>
      </c>
      <c r="Q23" s="43">
        <f t="shared" si="1"/>
        <v>4</v>
      </c>
      <c r="R23" s="48"/>
      <c r="S23" s="49">
        <v>32.367809307988857</v>
      </c>
      <c r="T23" s="49">
        <v>3</v>
      </c>
      <c r="U23" s="50"/>
      <c r="V23" s="51"/>
      <c r="W23" s="52">
        <f t="shared" si="5"/>
        <v>1</v>
      </c>
      <c r="X23" s="53">
        <v>1</v>
      </c>
      <c r="Y23" s="50"/>
      <c r="Z23" s="54">
        <f t="shared" si="2"/>
        <v>2066</v>
      </c>
      <c r="AA23" s="55"/>
      <c r="AB23" s="54">
        <f t="shared" si="3"/>
        <v>2520</v>
      </c>
      <c r="AC23" s="54">
        <f>+[7]PSETK_Kab!D23</f>
        <v>2066.1</v>
      </c>
      <c r="AD23" s="55"/>
      <c r="AE23" s="55"/>
      <c r="AF23" s="54">
        <f t="shared" si="4"/>
        <v>2066.1</v>
      </c>
      <c r="AG23" s="55">
        <f t="shared" si="4"/>
        <v>0</v>
      </c>
      <c r="AH23" s="55"/>
      <c r="AI23" s="72"/>
      <c r="AJ23" s="73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</row>
    <row r="24" spans="1:63" outlineLevel="1" x14ac:dyDescent="0.25">
      <c r="A24" s="6"/>
      <c r="B24" s="56" t="s">
        <v>39</v>
      </c>
      <c r="C24" s="57">
        <v>20</v>
      </c>
      <c r="D24" s="58" t="s">
        <v>46</v>
      </c>
      <c r="E24" s="59">
        <v>0</v>
      </c>
      <c r="F24" s="60">
        <v>0</v>
      </c>
      <c r="G24" s="61">
        <v>0</v>
      </c>
      <c r="H24" s="59">
        <v>1250</v>
      </c>
      <c r="I24" s="60">
        <v>250</v>
      </c>
      <c r="J24" s="58">
        <v>1</v>
      </c>
      <c r="K24" s="59">
        <v>2556</v>
      </c>
      <c r="L24" s="60">
        <v>1533.0220838629934</v>
      </c>
      <c r="M24" s="60">
        <v>8</v>
      </c>
      <c r="N24" s="62"/>
      <c r="O24" s="59">
        <v>3806</v>
      </c>
      <c r="P24" s="60">
        <v>1783.0220838629934</v>
      </c>
      <c r="Q24" s="58">
        <f t="shared" si="1"/>
        <v>9</v>
      </c>
      <c r="R24" s="63"/>
      <c r="S24" s="64">
        <v>20.305238540663524</v>
      </c>
      <c r="T24" s="64">
        <v>214</v>
      </c>
      <c r="U24" s="65"/>
      <c r="V24" s="66"/>
      <c r="W24" s="67">
        <f t="shared" si="5"/>
        <v>1</v>
      </c>
      <c r="X24" s="68">
        <v>1</v>
      </c>
      <c r="Y24" s="65"/>
      <c r="Z24" s="69">
        <f t="shared" si="2"/>
        <v>1533.0220838629934</v>
      </c>
      <c r="AA24" s="70"/>
      <c r="AB24" s="69">
        <f t="shared" si="3"/>
        <v>0</v>
      </c>
      <c r="AC24" s="69">
        <f>+[7]PSETK_Kab!D24</f>
        <v>13348</v>
      </c>
      <c r="AD24" s="70"/>
      <c r="AE24" s="70"/>
      <c r="AF24" s="69">
        <f t="shared" si="4"/>
        <v>13348</v>
      </c>
      <c r="AG24" s="70">
        <f t="shared" si="4"/>
        <v>0</v>
      </c>
      <c r="AH24" s="70"/>
      <c r="BG24" s="39"/>
      <c r="BH24" s="39"/>
      <c r="BI24" s="39"/>
      <c r="BJ24" s="39"/>
      <c r="BK24" s="39"/>
    </row>
    <row r="25" spans="1:63" outlineLevel="1" x14ac:dyDescent="0.25">
      <c r="A25" s="71" t="s">
        <v>47</v>
      </c>
      <c r="B25" s="41" t="s">
        <v>48</v>
      </c>
      <c r="C25" s="42">
        <v>21</v>
      </c>
      <c r="D25" s="43" t="s">
        <v>49</v>
      </c>
      <c r="E25" s="44">
        <v>0</v>
      </c>
      <c r="F25" s="45">
        <v>0</v>
      </c>
      <c r="G25" s="46">
        <v>0</v>
      </c>
      <c r="H25" s="44">
        <v>1081</v>
      </c>
      <c r="I25" s="45">
        <v>325</v>
      </c>
      <c r="J25" s="43">
        <v>1</v>
      </c>
      <c r="K25" s="44">
        <v>3942</v>
      </c>
      <c r="L25" s="45">
        <v>1878.5359068878724</v>
      </c>
      <c r="M25" s="45">
        <v>8</v>
      </c>
      <c r="N25" s="47"/>
      <c r="O25" s="44">
        <v>5023</v>
      </c>
      <c r="P25" s="45">
        <v>2203.5359068878724</v>
      </c>
      <c r="Q25" s="43">
        <f t="shared" si="1"/>
        <v>9</v>
      </c>
      <c r="R25" s="48"/>
      <c r="S25" s="49">
        <v>26.798006618432176</v>
      </c>
      <c r="T25" s="49">
        <v>80</v>
      </c>
      <c r="U25" s="50"/>
      <c r="V25" s="51"/>
      <c r="W25" s="52">
        <f t="shared" si="5"/>
        <v>1</v>
      </c>
      <c r="X25" s="53">
        <v>1</v>
      </c>
      <c r="Y25" s="50"/>
      <c r="Z25" s="54">
        <f t="shared" si="2"/>
        <v>1878.5359068878724</v>
      </c>
      <c r="AA25" s="55"/>
      <c r="AB25" s="54">
        <f t="shared" si="3"/>
        <v>0</v>
      </c>
      <c r="AC25" s="54">
        <f>+[7]PSETK_Kab!D25</f>
        <v>19498</v>
      </c>
      <c r="AD25" s="55"/>
      <c r="AE25" s="55"/>
      <c r="AF25" s="54">
        <f t="shared" si="4"/>
        <v>19498</v>
      </c>
      <c r="AG25" s="55">
        <f t="shared" si="4"/>
        <v>0</v>
      </c>
      <c r="AH25" s="55"/>
      <c r="BG25" s="39"/>
      <c r="BH25" s="39"/>
      <c r="BI25" s="39"/>
      <c r="BJ25" s="39"/>
      <c r="BK25" s="39"/>
    </row>
    <row r="26" spans="1:63" outlineLevel="1" x14ac:dyDescent="0.25">
      <c r="A26" s="40"/>
      <c r="B26" s="41" t="s">
        <v>48</v>
      </c>
      <c r="C26" s="42">
        <v>22</v>
      </c>
      <c r="D26" s="43" t="s">
        <v>50</v>
      </c>
      <c r="E26" s="44">
        <v>0</v>
      </c>
      <c r="F26" s="45">
        <v>0</v>
      </c>
      <c r="G26" s="46">
        <v>0</v>
      </c>
      <c r="H26" s="44">
        <v>3528</v>
      </c>
      <c r="I26" s="45">
        <v>1060</v>
      </c>
      <c r="J26" s="43">
        <v>2</v>
      </c>
      <c r="K26" s="44">
        <v>7271</v>
      </c>
      <c r="L26" s="45">
        <v>4162.2866341032186</v>
      </c>
      <c r="M26" s="45">
        <v>14</v>
      </c>
      <c r="N26" s="47"/>
      <c r="O26" s="44">
        <v>10799</v>
      </c>
      <c r="P26" s="45">
        <v>5222.2866341032186</v>
      </c>
      <c r="Q26" s="43">
        <f t="shared" si="1"/>
        <v>16</v>
      </c>
      <c r="R26" s="48"/>
      <c r="S26" s="49">
        <v>57.613313452607819</v>
      </c>
      <c r="T26" s="49">
        <v>196</v>
      </c>
      <c r="U26" s="50"/>
      <c r="V26" s="51"/>
      <c r="W26" s="52">
        <f t="shared" si="5"/>
        <v>1</v>
      </c>
      <c r="X26" s="53">
        <v>1</v>
      </c>
      <c r="Y26" s="50"/>
      <c r="Z26" s="54">
        <f t="shared" si="2"/>
        <v>4162.2866341032186</v>
      </c>
      <c r="AA26" s="55"/>
      <c r="AB26" s="54">
        <f t="shared" si="3"/>
        <v>0</v>
      </c>
      <c r="AC26" s="54">
        <f>+[7]PSETK_Kab!D26</f>
        <v>29359</v>
      </c>
      <c r="AD26" s="55"/>
      <c r="AE26" s="55"/>
      <c r="AF26" s="54">
        <f t="shared" si="4"/>
        <v>29359</v>
      </c>
      <c r="AG26" s="55">
        <f t="shared" si="4"/>
        <v>0</v>
      </c>
      <c r="AH26" s="55"/>
      <c r="AI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</row>
    <row r="27" spans="1:63" outlineLevel="1" x14ac:dyDescent="0.25">
      <c r="A27" s="40"/>
      <c r="B27" s="41" t="s">
        <v>48</v>
      </c>
      <c r="C27" s="42">
        <v>23</v>
      </c>
      <c r="D27" s="43" t="s">
        <v>51</v>
      </c>
      <c r="E27" s="44">
        <v>54000</v>
      </c>
      <c r="F27" s="45">
        <v>18900</v>
      </c>
      <c r="G27" s="46">
        <v>1</v>
      </c>
      <c r="H27" s="44">
        <v>4220</v>
      </c>
      <c r="I27" s="45">
        <v>1112.144927536232</v>
      </c>
      <c r="J27" s="43">
        <v>2</v>
      </c>
      <c r="K27" s="44">
        <v>3560</v>
      </c>
      <c r="L27" s="45">
        <v>1704.4338266531349</v>
      </c>
      <c r="M27" s="45">
        <v>9</v>
      </c>
      <c r="N27" s="47"/>
      <c r="O27" s="44">
        <v>61780</v>
      </c>
      <c r="P27" s="45">
        <v>21716.578754189366</v>
      </c>
      <c r="Q27" s="43">
        <f t="shared" si="1"/>
        <v>12</v>
      </c>
      <c r="R27" s="48"/>
      <c r="S27" s="49">
        <v>329.60000973257809</v>
      </c>
      <c r="T27" s="49">
        <v>163</v>
      </c>
      <c r="U27" s="50"/>
      <c r="V27" s="51"/>
      <c r="W27" s="52">
        <f t="shared" si="5"/>
        <v>1</v>
      </c>
      <c r="X27" s="53">
        <v>1</v>
      </c>
      <c r="Y27" s="50"/>
      <c r="Z27" s="54">
        <f t="shared" si="2"/>
        <v>1704.4338266531349</v>
      </c>
      <c r="AA27" s="55"/>
      <c r="AB27" s="54">
        <f t="shared" si="3"/>
        <v>18900</v>
      </c>
      <c r="AC27" s="54">
        <f>+[7]PSETK_Kab!D27</f>
        <v>16636.125</v>
      </c>
      <c r="AD27" s="55"/>
      <c r="AE27" s="55"/>
      <c r="AF27" s="54">
        <f t="shared" si="4"/>
        <v>16636.125</v>
      </c>
      <c r="AG27" s="55">
        <f t="shared" si="4"/>
        <v>0</v>
      </c>
      <c r="AH27" s="55"/>
      <c r="AI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</row>
    <row r="28" spans="1:63" outlineLevel="1" x14ac:dyDescent="0.25">
      <c r="A28" s="40"/>
      <c r="B28" s="41" t="s">
        <v>48</v>
      </c>
      <c r="C28" s="42">
        <v>24</v>
      </c>
      <c r="D28" s="43" t="s">
        <v>52</v>
      </c>
      <c r="E28" s="44">
        <v>8235</v>
      </c>
      <c r="F28" s="45">
        <v>2882.25</v>
      </c>
      <c r="G28" s="46">
        <v>0.5</v>
      </c>
      <c r="H28" s="44">
        <v>0</v>
      </c>
      <c r="I28" s="45">
        <v>0</v>
      </c>
      <c r="J28" s="43">
        <v>0</v>
      </c>
      <c r="K28" s="44">
        <v>1023</v>
      </c>
      <c r="L28" s="45">
        <v>1023</v>
      </c>
      <c r="M28" s="45">
        <v>2</v>
      </c>
      <c r="N28" s="47"/>
      <c r="O28" s="44">
        <v>9258</v>
      </c>
      <c r="P28" s="45">
        <v>3905.25</v>
      </c>
      <c r="Q28" s="43">
        <f t="shared" si="1"/>
        <v>2.5</v>
      </c>
      <c r="R28" s="48"/>
      <c r="S28" s="49">
        <v>49.391985919459508</v>
      </c>
      <c r="T28" s="49">
        <v>2</v>
      </c>
      <c r="U28" s="50"/>
      <c r="V28" s="51"/>
      <c r="W28" s="52">
        <f t="shared" si="5"/>
        <v>1</v>
      </c>
      <c r="X28" s="53">
        <v>1</v>
      </c>
      <c r="Y28" s="50"/>
      <c r="Z28" s="54">
        <f t="shared" si="2"/>
        <v>1023</v>
      </c>
      <c r="AA28" s="55"/>
      <c r="AB28" s="54">
        <f t="shared" si="3"/>
        <v>2882.25</v>
      </c>
      <c r="AC28" s="54">
        <f>+[7]PSETK_Kab!D28</f>
        <v>1023</v>
      </c>
      <c r="AD28" s="55"/>
      <c r="AE28" s="55"/>
      <c r="AF28" s="54">
        <f t="shared" si="4"/>
        <v>1023</v>
      </c>
      <c r="AG28" s="55">
        <f t="shared" si="4"/>
        <v>0</v>
      </c>
      <c r="AH28" s="55"/>
      <c r="AI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</row>
    <row r="29" spans="1:63" outlineLevel="1" x14ac:dyDescent="0.25">
      <c r="A29" s="6"/>
      <c r="B29" s="56" t="s">
        <v>48</v>
      </c>
      <c r="C29" s="57">
        <v>25</v>
      </c>
      <c r="D29" s="58" t="s">
        <v>53</v>
      </c>
      <c r="E29" s="59">
        <v>9280</v>
      </c>
      <c r="F29" s="60">
        <v>3248</v>
      </c>
      <c r="G29" s="61">
        <v>0.5</v>
      </c>
      <c r="H29" s="59">
        <v>0</v>
      </c>
      <c r="I29" s="60">
        <v>0</v>
      </c>
      <c r="J29" s="58">
        <v>0</v>
      </c>
      <c r="K29" s="59">
        <v>1200</v>
      </c>
      <c r="L29" s="60">
        <v>720</v>
      </c>
      <c r="M29" s="60">
        <v>4</v>
      </c>
      <c r="N29" s="62"/>
      <c r="O29" s="59">
        <v>10480</v>
      </c>
      <c r="P29" s="60">
        <v>3968</v>
      </c>
      <c r="Q29" s="58">
        <f t="shared" si="1"/>
        <v>4.5</v>
      </c>
      <c r="R29" s="63"/>
      <c r="S29" s="64">
        <v>55.911429297465503</v>
      </c>
      <c r="T29" s="64">
        <v>9</v>
      </c>
      <c r="U29" s="65"/>
      <c r="V29" s="66"/>
      <c r="W29" s="67">
        <f t="shared" si="5"/>
        <v>1</v>
      </c>
      <c r="X29" s="68">
        <v>1</v>
      </c>
      <c r="Y29" s="65"/>
      <c r="Z29" s="69">
        <f t="shared" si="2"/>
        <v>720</v>
      </c>
      <c r="AA29" s="70"/>
      <c r="AB29" s="69">
        <f t="shared" si="3"/>
        <v>3248</v>
      </c>
      <c r="AC29" s="69">
        <f>+[7]PSETK_Kab!D29</f>
        <v>1430</v>
      </c>
      <c r="AD29" s="70"/>
      <c r="AE29" s="70"/>
      <c r="AF29" s="69">
        <f t="shared" si="4"/>
        <v>1430</v>
      </c>
      <c r="AG29" s="70">
        <f t="shared" si="4"/>
        <v>0</v>
      </c>
      <c r="AH29" s="70"/>
      <c r="AI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</row>
    <row r="30" spans="1:63" outlineLevel="1" x14ac:dyDescent="0.25">
      <c r="A30" s="71" t="s">
        <v>54</v>
      </c>
      <c r="B30" s="41" t="s">
        <v>55</v>
      </c>
      <c r="C30" s="42">
        <v>50</v>
      </c>
      <c r="D30" s="43" t="s">
        <v>56</v>
      </c>
      <c r="E30" s="44">
        <v>43791</v>
      </c>
      <c r="F30" s="45">
        <v>9231.2511111111126</v>
      </c>
      <c r="G30" s="46">
        <v>2</v>
      </c>
      <c r="H30" s="44">
        <v>0</v>
      </c>
      <c r="I30" s="45">
        <v>0</v>
      </c>
      <c r="J30" s="43">
        <v>0</v>
      </c>
      <c r="K30" s="44">
        <v>1672.9</v>
      </c>
      <c r="L30" s="45">
        <v>1001.1467416253529</v>
      </c>
      <c r="M30" s="45">
        <v>7</v>
      </c>
      <c r="N30" s="47"/>
      <c r="O30" s="44">
        <v>45463.9</v>
      </c>
      <c r="P30" s="45">
        <v>10232.397852736465</v>
      </c>
      <c r="Q30" s="43">
        <f t="shared" si="1"/>
        <v>9</v>
      </c>
      <c r="R30" s="48"/>
      <c r="S30" s="49">
        <v>33.888301421517262</v>
      </c>
      <c r="T30" s="49">
        <v>230</v>
      </c>
      <c r="U30" s="50"/>
      <c r="V30" s="51"/>
      <c r="W30" s="52">
        <f>+W78</f>
        <v>1</v>
      </c>
      <c r="X30" s="53">
        <v>1</v>
      </c>
      <c r="Y30" s="50"/>
      <c r="Z30" s="54">
        <f t="shared" si="2"/>
        <v>1001.1467416253529</v>
      </c>
      <c r="AA30" s="55"/>
      <c r="AB30" s="54">
        <f t="shared" si="3"/>
        <v>9231.2511111111126</v>
      </c>
      <c r="AC30" s="54">
        <f>+[7]PSETK_Kab!D54</f>
        <v>17026</v>
      </c>
      <c r="AD30" s="55"/>
      <c r="AE30" s="55"/>
      <c r="AF30" s="54">
        <f t="shared" si="4"/>
        <v>17026</v>
      </c>
      <c r="AG30" s="55">
        <f t="shared" si="4"/>
        <v>0</v>
      </c>
      <c r="AH30" s="55"/>
    </row>
    <row r="31" spans="1:63" outlineLevel="1" x14ac:dyDescent="0.25">
      <c r="A31" s="6"/>
      <c r="B31" s="56" t="s">
        <v>55</v>
      </c>
      <c r="C31" s="57">
        <v>51</v>
      </c>
      <c r="D31" s="58" t="s">
        <v>57</v>
      </c>
      <c r="E31" s="59">
        <v>0</v>
      </c>
      <c r="F31" s="60">
        <v>0</v>
      </c>
      <c r="G31" s="61">
        <v>0</v>
      </c>
      <c r="H31" s="59">
        <v>0</v>
      </c>
      <c r="I31" s="60">
        <v>0</v>
      </c>
      <c r="J31" s="58">
        <v>0</v>
      </c>
      <c r="K31" s="59">
        <v>2684</v>
      </c>
      <c r="L31" s="60">
        <v>1778.9414060204515</v>
      </c>
      <c r="M31" s="60">
        <v>8</v>
      </c>
      <c r="N31" s="62"/>
      <c r="O31" s="59">
        <v>2684</v>
      </c>
      <c r="P31" s="60">
        <v>1778.9414060204515</v>
      </c>
      <c r="Q31" s="58">
        <f t="shared" si="1"/>
        <v>8</v>
      </c>
      <c r="R31" s="63"/>
      <c r="S31" s="64">
        <v>14.591389229825205</v>
      </c>
      <c r="T31" s="64">
        <v>618</v>
      </c>
      <c r="U31" s="65"/>
      <c r="V31" s="66"/>
      <c r="W31" s="67">
        <f t="shared" ref="W31:W54" si="6">+W30</f>
        <v>1</v>
      </c>
      <c r="X31" s="68">
        <v>1</v>
      </c>
      <c r="Y31" s="65"/>
      <c r="Z31" s="69">
        <f t="shared" si="2"/>
        <v>1778.9414060204515</v>
      </c>
      <c r="AA31" s="70"/>
      <c r="AB31" s="69">
        <f t="shared" si="3"/>
        <v>0</v>
      </c>
      <c r="AC31" s="69">
        <f>+[7]PSETK_Kab!D55</f>
        <v>11338</v>
      </c>
      <c r="AD31" s="70"/>
      <c r="AE31" s="70"/>
      <c r="AF31" s="69">
        <f t="shared" si="4"/>
        <v>11338</v>
      </c>
      <c r="AG31" s="70">
        <f t="shared" si="4"/>
        <v>0</v>
      </c>
      <c r="AH31" s="70"/>
      <c r="AI31" s="72"/>
      <c r="AJ31" s="72"/>
      <c r="AN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</row>
    <row r="32" spans="1:63" outlineLevel="1" x14ac:dyDescent="0.25">
      <c r="A32" s="25" t="s">
        <v>58</v>
      </c>
      <c r="B32" s="26" t="s">
        <v>59</v>
      </c>
      <c r="C32" s="27">
        <v>52</v>
      </c>
      <c r="D32" s="28" t="s">
        <v>60</v>
      </c>
      <c r="E32" s="29">
        <v>0</v>
      </c>
      <c r="F32" s="30">
        <v>0</v>
      </c>
      <c r="G32" s="74">
        <v>0</v>
      </c>
      <c r="H32" s="29">
        <v>1016</v>
      </c>
      <c r="I32" s="30">
        <v>116.72569999999999</v>
      </c>
      <c r="J32" s="28">
        <v>1</v>
      </c>
      <c r="K32" s="29">
        <v>2546</v>
      </c>
      <c r="L32" s="30">
        <v>1514.0797273142337</v>
      </c>
      <c r="M32" s="30">
        <v>7</v>
      </c>
      <c r="N32" s="23"/>
      <c r="O32" s="29">
        <v>3562</v>
      </c>
      <c r="P32" s="30">
        <v>1630.8054273142336</v>
      </c>
      <c r="Q32" s="28">
        <f t="shared" si="1"/>
        <v>8</v>
      </c>
      <c r="R32" s="31"/>
      <c r="S32" s="32">
        <v>25.76300496922337</v>
      </c>
      <c r="T32" s="32">
        <v>38</v>
      </c>
      <c r="U32" s="33"/>
      <c r="V32" s="34"/>
      <c r="W32" s="35">
        <f t="shared" si="6"/>
        <v>1</v>
      </c>
      <c r="X32" s="36">
        <v>1</v>
      </c>
      <c r="Y32" s="33"/>
      <c r="Z32" s="37">
        <f t="shared" si="2"/>
        <v>1514.0797273142337</v>
      </c>
      <c r="AA32" s="38"/>
      <c r="AB32" s="37">
        <f t="shared" si="3"/>
        <v>0</v>
      </c>
      <c r="AC32" s="37">
        <f>+[7]PSETK_Kab!D56</f>
        <v>15176.591550947975</v>
      </c>
      <c r="AD32" s="38"/>
      <c r="AE32" s="38"/>
      <c r="AF32" s="37">
        <f t="shared" si="4"/>
        <v>15176.591550947975</v>
      </c>
      <c r="AG32" s="38">
        <f t="shared" si="4"/>
        <v>0</v>
      </c>
      <c r="AH32" s="38"/>
    </row>
    <row r="33" spans="1:57" outlineLevel="1" x14ac:dyDescent="0.25">
      <c r="A33" s="40"/>
      <c r="B33" s="41" t="s">
        <v>59</v>
      </c>
      <c r="C33" s="42">
        <v>53</v>
      </c>
      <c r="D33" s="43" t="s">
        <v>61</v>
      </c>
      <c r="E33" s="44">
        <v>3265</v>
      </c>
      <c r="F33" s="45">
        <v>1665.15</v>
      </c>
      <c r="G33" s="46">
        <v>1</v>
      </c>
      <c r="H33" s="44">
        <v>4354</v>
      </c>
      <c r="I33" s="45">
        <v>1190.2887833333334</v>
      </c>
      <c r="J33" s="43">
        <v>2</v>
      </c>
      <c r="K33" s="44">
        <v>3015</v>
      </c>
      <c r="L33" s="45">
        <v>1507.5</v>
      </c>
      <c r="M33" s="45">
        <v>7</v>
      </c>
      <c r="N33" s="47"/>
      <c r="O33" s="44">
        <v>10634</v>
      </c>
      <c r="P33" s="45">
        <v>4362.938783333333</v>
      </c>
      <c r="Q33" s="43">
        <f t="shared" si="1"/>
        <v>10</v>
      </c>
      <c r="R33" s="48"/>
      <c r="S33" s="49">
        <v>43.107285183542103</v>
      </c>
      <c r="T33" s="49">
        <v>10</v>
      </c>
      <c r="U33" s="50"/>
      <c r="V33" s="51"/>
      <c r="W33" s="52">
        <f t="shared" si="6"/>
        <v>1</v>
      </c>
      <c r="X33" s="53">
        <v>1</v>
      </c>
      <c r="Y33" s="50"/>
      <c r="Z33" s="54">
        <f t="shared" si="2"/>
        <v>1507.5</v>
      </c>
      <c r="AA33" s="55"/>
      <c r="AB33" s="54">
        <f t="shared" si="3"/>
        <v>1665.15</v>
      </c>
      <c r="AC33" s="54">
        <f>+[7]PSETK_Kab!D57</f>
        <v>28815.54</v>
      </c>
      <c r="AD33" s="55"/>
      <c r="AE33" s="55"/>
      <c r="AF33" s="54">
        <f t="shared" si="4"/>
        <v>28815.54</v>
      </c>
      <c r="AG33" s="55">
        <f t="shared" si="4"/>
        <v>0</v>
      </c>
      <c r="AH33" s="55"/>
      <c r="AI33" s="72"/>
      <c r="AJ33" s="72"/>
      <c r="AN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</row>
    <row r="34" spans="1:57" outlineLevel="1" x14ac:dyDescent="0.25">
      <c r="A34" s="40"/>
      <c r="B34" s="41" t="s">
        <v>59</v>
      </c>
      <c r="C34" s="42">
        <v>54</v>
      </c>
      <c r="D34" s="43" t="s">
        <v>62</v>
      </c>
      <c r="E34" s="44">
        <v>0</v>
      </c>
      <c r="F34" s="45">
        <v>0</v>
      </c>
      <c r="G34" s="46">
        <v>0</v>
      </c>
      <c r="H34" s="44">
        <v>1160</v>
      </c>
      <c r="I34" s="45">
        <v>689.27200000000005</v>
      </c>
      <c r="J34" s="43">
        <v>1</v>
      </c>
      <c r="K34" s="44">
        <v>5373</v>
      </c>
      <c r="L34" s="45">
        <v>1980.940939414902</v>
      </c>
      <c r="M34" s="45">
        <v>8</v>
      </c>
      <c r="N34" s="47"/>
      <c r="O34" s="44">
        <v>6533</v>
      </c>
      <c r="P34" s="45">
        <v>2670.2129394149019</v>
      </c>
      <c r="Q34" s="43">
        <f t="shared" si="1"/>
        <v>9</v>
      </c>
      <c r="R34" s="48"/>
      <c r="S34" s="49">
        <v>19.969129757673034</v>
      </c>
      <c r="T34" s="49">
        <v>67</v>
      </c>
      <c r="U34" s="50"/>
      <c r="V34" s="51"/>
      <c r="W34" s="52">
        <f t="shared" si="6"/>
        <v>1</v>
      </c>
      <c r="X34" s="53">
        <v>1</v>
      </c>
      <c r="Y34" s="50"/>
      <c r="Z34" s="54">
        <f t="shared" si="2"/>
        <v>1980.940939414902</v>
      </c>
      <c r="AA34" s="55"/>
      <c r="AB34" s="54">
        <f t="shared" si="3"/>
        <v>0</v>
      </c>
      <c r="AC34" s="54">
        <f>+[7]PSETK_Kab!D58</f>
        <v>12411.088</v>
      </c>
      <c r="AD34" s="55"/>
      <c r="AE34" s="55"/>
      <c r="AF34" s="54">
        <f t="shared" si="4"/>
        <v>12411.088</v>
      </c>
      <c r="AG34" s="55">
        <f t="shared" si="4"/>
        <v>0</v>
      </c>
      <c r="AH34" s="55"/>
    </row>
    <row r="35" spans="1:57" outlineLevel="1" x14ac:dyDescent="0.25">
      <c r="A35" s="40"/>
      <c r="B35" s="41" t="s">
        <v>59</v>
      </c>
      <c r="C35" s="42">
        <v>55</v>
      </c>
      <c r="D35" s="43" t="s">
        <v>63</v>
      </c>
      <c r="E35" s="44">
        <v>5420</v>
      </c>
      <c r="F35" s="45">
        <v>1896.3</v>
      </c>
      <c r="G35" s="46">
        <v>1.5</v>
      </c>
      <c r="H35" s="44">
        <v>1631</v>
      </c>
      <c r="I35" s="45">
        <v>473.56084999999996</v>
      </c>
      <c r="J35" s="43">
        <v>1</v>
      </c>
      <c r="K35" s="44">
        <v>5907.29</v>
      </c>
      <c r="L35" s="45">
        <v>2026.5387977339683</v>
      </c>
      <c r="M35" s="45">
        <v>14</v>
      </c>
      <c r="N35" s="47"/>
      <c r="O35" s="44">
        <v>12958.29</v>
      </c>
      <c r="P35" s="45">
        <v>4396.3996477339679</v>
      </c>
      <c r="Q35" s="43">
        <f t="shared" si="1"/>
        <v>16.5</v>
      </c>
      <c r="R35" s="48"/>
      <c r="S35" s="49">
        <v>39.95959975553594</v>
      </c>
      <c r="T35" s="49">
        <v>295</v>
      </c>
      <c r="U35" s="50"/>
      <c r="V35" s="51"/>
      <c r="W35" s="52">
        <f t="shared" si="6"/>
        <v>1</v>
      </c>
      <c r="X35" s="53">
        <v>1</v>
      </c>
      <c r="Y35" s="50"/>
      <c r="Z35" s="54">
        <f t="shared" si="2"/>
        <v>2026.5387977339683</v>
      </c>
      <c r="AA35" s="55"/>
      <c r="AB35" s="54">
        <f t="shared" si="3"/>
        <v>1896.3</v>
      </c>
      <c r="AC35" s="54">
        <f>+[7]PSETK_Kab!D59</f>
        <v>13979</v>
      </c>
      <c r="AD35" s="55"/>
      <c r="AE35" s="55"/>
      <c r="AF35" s="54">
        <f t="shared" si="4"/>
        <v>13979</v>
      </c>
      <c r="AG35" s="55">
        <f t="shared" si="4"/>
        <v>0</v>
      </c>
      <c r="AH35" s="55"/>
      <c r="AI35" s="72"/>
      <c r="AJ35" s="72"/>
      <c r="AN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</row>
    <row r="36" spans="1:57" outlineLevel="1" x14ac:dyDescent="0.25">
      <c r="A36" s="40"/>
      <c r="B36" s="41" t="s">
        <v>59</v>
      </c>
      <c r="C36" s="42">
        <v>56</v>
      </c>
      <c r="D36" s="43" t="s">
        <v>64</v>
      </c>
      <c r="E36" s="44">
        <v>4038</v>
      </c>
      <c r="F36" s="45">
        <v>1413.3</v>
      </c>
      <c r="G36" s="46">
        <v>1</v>
      </c>
      <c r="H36" s="44">
        <v>2776</v>
      </c>
      <c r="I36" s="45">
        <v>1110.4000000000001</v>
      </c>
      <c r="J36" s="43">
        <v>2</v>
      </c>
      <c r="K36" s="44">
        <v>7997</v>
      </c>
      <c r="L36" s="45">
        <v>2353.7276778765095</v>
      </c>
      <c r="M36" s="45">
        <v>14</v>
      </c>
      <c r="N36" s="47"/>
      <c r="O36" s="44">
        <v>14811</v>
      </c>
      <c r="P36" s="45">
        <v>4877.4276778765088</v>
      </c>
      <c r="Q36" s="43">
        <f t="shared" si="1"/>
        <v>17</v>
      </c>
      <c r="R36" s="48"/>
      <c r="S36" s="49">
        <v>41.517437289396618</v>
      </c>
      <c r="T36" s="49">
        <v>157</v>
      </c>
      <c r="U36" s="50"/>
      <c r="V36" s="51"/>
      <c r="W36" s="52">
        <f t="shared" si="6"/>
        <v>1</v>
      </c>
      <c r="X36" s="53">
        <v>1</v>
      </c>
      <c r="Y36" s="50"/>
      <c r="Z36" s="54">
        <f t="shared" si="2"/>
        <v>2353.7276778765095</v>
      </c>
      <c r="AA36" s="55"/>
      <c r="AB36" s="54">
        <f t="shared" si="3"/>
        <v>1413.3</v>
      </c>
      <c r="AC36" s="54">
        <f>+[7]PSETK_Kab!D60</f>
        <v>11808</v>
      </c>
      <c r="AD36" s="55"/>
      <c r="AE36" s="55"/>
      <c r="AF36" s="54">
        <f t="shared" si="4"/>
        <v>11808</v>
      </c>
      <c r="AG36" s="55">
        <f t="shared" si="4"/>
        <v>0</v>
      </c>
      <c r="AH36" s="55"/>
      <c r="AI36" s="72"/>
      <c r="AJ36" s="72"/>
      <c r="AN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</row>
    <row r="37" spans="1:57" outlineLevel="1" x14ac:dyDescent="0.25">
      <c r="A37" s="40"/>
      <c r="B37" s="41" t="s">
        <v>59</v>
      </c>
      <c r="C37" s="42">
        <v>57</v>
      </c>
      <c r="D37" s="43" t="s">
        <v>65</v>
      </c>
      <c r="E37" s="44">
        <v>3261</v>
      </c>
      <c r="F37" s="45">
        <v>1141.3499999999999</v>
      </c>
      <c r="G37" s="46">
        <v>1</v>
      </c>
      <c r="H37" s="44">
        <v>2035</v>
      </c>
      <c r="I37" s="45">
        <v>404.01533333333333</v>
      </c>
      <c r="J37" s="43">
        <v>1</v>
      </c>
      <c r="K37" s="44">
        <v>5028</v>
      </c>
      <c r="L37" s="45">
        <v>1774.7793310497382</v>
      </c>
      <c r="M37" s="45">
        <v>14</v>
      </c>
      <c r="N37" s="47"/>
      <c r="O37" s="44">
        <v>10324</v>
      </c>
      <c r="P37" s="45">
        <v>3320.1446643830714</v>
      </c>
      <c r="Q37" s="43">
        <f t="shared" si="1"/>
        <v>16</v>
      </c>
      <c r="R37" s="48"/>
      <c r="S37" s="49">
        <v>70.369442026103997</v>
      </c>
      <c r="T37" s="49">
        <v>396</v>
      </c>
      <c r="U37" s="50"/>
      <c r="V37" s="51"/>
      <c r="W37" s="52">
        <f t="shared" si="6"/>
        <v>1</v>
      </c>
      <c r="X37" s="53">
        <v>1</v>
      </c>
      <c r="Y37" s="50"/>
      <c r="Z37" s="54">
        <f t="shared" si="2"/>
        <v>1774.7793310497382</v>
      </c>
      <c r="AA37" s="55"/>
      <c r="AB37" s="54">
        <f t="shared" si="3"/>
        <v>1141.3499999999999</v>
      </c>
      <c r="AC37" s="54">
        <f>+[7]PSETK_Kab!D61</f>
        <v>29720</v>
      </c>
      <c r="AD37" s="55"/>
      <c r="AE37" s="55"/>
      <c r="AF37" s="54">
        <f t="shared" si="4"/>
        <v>29720</v>
      </c>
      <c r="AG37" s="55">
        <f t="shared" si="4"/>
        <v>0</v>
      </c>
      <c r="AH37" s="55"/>
      <c r="AI37" s="72"/>
      <c r="AJ37" s="75"/>
      <c r="AN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</row>
    <row r="38" spans="1:57" outlineLevel="1" x14ac:dyDescent="0.25">
      <c r="A38" s="6"/>
      <c r="B38" s="56" t="s">
        <v>59</v>
      </c>
      <c r="C38" s="57">
        <v>58</v>
      </c>
      <c r="D38" s="58" t="s">
        <v>66</v>
      </c>
      <c r="E38" s="59">
        <v>0</v>
      </c>
      <c r="F38" s="60">
        <v>0</v>
      </c>
      <c r="G38" s="61">
        <v>0</v>
      </c>
      <c r="H38" s="59">
        <v>1603</v>
      </c>
      <c r="I38" s="60">
        <v>482.90375</v>
      </c>
      <c r="J38" s="58">
        <v>1</v>
      </c>
      <c r="K38" s="59">
        <v>3941</v>
      </c>
      <c r="L38" s="60">
        <v>1467.5555568243926</v>
      </c>
      <c r="M38" s="60">
        <v>12</v>
      </c>
      <c r="N38" s="62"/>
      <c r="O38" s="59">
        <v>5544</v>
      </c>
      <c r="P38" s="60">
        <v>1950.4593068243926</v>
      </c>
      <c r="Q38" s="58">
        <f t="shared" si="1"/>
        <v>13</v>
      </c>
      <c r="R38" s="63"/>
      <c r="S38" s="64">
        <v>44.867854999206571</v>
      </c>
      <c r="T38" s="64">
        <v>133</v>
      </c>
      <c r="U38" s="65"/>
      <c r="V38" s="66"/>
      <c r="W38" s="67">
        <f t="shared" si="6"/>
        <v>1</v>
      </c>
      <c r="X38" s="68">
        <v>1</v>
      </c>
      <c r="Y38" s="65"/>
      <c r="Z38" s="69">
        <f t="shared" si="2"/>
        <v>1467.5555568243926</v>
      </c>
      <c r="AA38" s="70"/>
      <c r="AB38" s="69">
        <f t="shared" si="3"/>
        <v>0</v>
      </c>
      <c r="AC38" s="69">
        <f>+[7]PSETK_Kab!D62</f>
        <v>21838</v>
      </c>
      <c r="AD38" s="70"/>
      <c r="AE38" s="70"/>
      <c r="AF38" s="69">
        <f t="shared" si="4"/>
        <v>21838</v>
      </c>
      <c r="AG38" s="70">
        <f t="shared" si="4"/>
        <v>0</v>
      </c>
      <c r="AH38" s="70"/>
    </row>
    <row r="39" spans="1:57" outlineLevel="1" x14ac:dyDescent="0.25">
      <c r="A39" s="71" t="s">
        <v>67</v>
      </c>
      <c r="B39" s="41" t="s">
        <v>68</v>
      </c>
      <c r="C39" s="42">
        <v>59</v>
      </c>
      <c r="D39" s="43" t="s">
        <v>69</v>
      </c>
      <c r="E39" s="77">
        <v>21422</v>
      </c>
      <c r="F39" s="78">
        <v>7497.7</v>
      </c>
      <c r="G39" s="79">
        <v>0.5</v>
      </c>
      <c r="H39" s="77">
        <v>0</v>
      </c>
      <c r="I39" s="78">
        <v>0</v>
      </c>
      <c r="J39" s="76">
        <v>0</v>
      </c>
      <c r="K39" s="77">
        <v>1295</v>
      </c>
      <c r="L39" s="78">
        <v>479.07392305342876</v>
      </c>
      <c r="M39" s="78">
        <v>2</v>
      </c>
      <c r="N39" s="80"/>
      <c r="O39" s="77">
        <v>22717</v>
      </c>
      <c r="P39" s="78">
        <v>7976.7739230534289</v>
      </c>
      <c r="Q39" s="76">
        <f t="shared" si="1"/>
        <v>2.5</v>
      </c>
      <c r="R39" s="48"/>
      <c r="S39" s="49">
        <v>24.215837555457625</v>
      </c>
      <c r="T39" s="49">
        <v>172</v>
      </c>
      <c r="U39" s="50"/>
      <c r="V39" s="51"/>
      <c r="W39" s="52">
        <f t="shared" si="6"/>
        <v>1</v>
      </c>
      <c r="X39" s="53">
        <v>1</v>
      </c>
      <c r="Y39" s="50"/>
      <c r="Z39" s="54">
        <f t="shared" si="2"/>
        <v>479.07392305342876</v>
      </c>
      <c r="AA39" s="55"/>
      <c r="AB39" s="54">
        <f t="shared" si="3"/>
        <v>7497.7</v>
      </c>
      <c r="AC39" s="54">
        <f>+[7]PSETK_Kab!D63</f>
        <v>6554</v>
      </c>
      <c r="AD39" s="55"/>
      <c r="AE39" s="55"/>
      <c r="AF39" s="54">
        <f t="shared" si="4"/>
        <v>6554</v>
      </c>
      <c r="AG39" s="55">
        <f t="shared" si="4"/>
        <v>0</v>
      </c>
      <c r="AH39" s="55"/>
      <c r="AI39" s="72"/>
      <c r="AJ39" s="75"/>
      <c r="AN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</row>
    <row r="40" spans="1:57" outlineLevel="1" x14ac:dyDescent="0.25">
      <c r="A40" s="40"/>
      <c r="B40" s="41" t="s">
        <v>68</v>
      </c>
      <c r="C40" s="42">
        <v>60</v>
      </c>
      <c r="D40" s="43" t="s">
        <v>70</v>
      </c>
      <c r="E40" s="77">
        <v>0</v>
      </c>
      <c r="F40" s="78">
        <v>0</v>
      </c>
      <c r="G40" s="79">
        <v>0</v>
      </c>
      <c r="H40" s="77">
        <v>0</v>
      </c>
      <c r="I40" s="78">
        <v>0</v>
      </c>
      <c r="J40" s="76">
        <v>0</v>
      </c>
      <c r="K40" s="77">
        <v>2723</v>
      </c>
      <c r="L40" s="78">
        <v>1701.088731314042</v>
      </c>
      <c r="M40" s="78">
        <v>7</v>
      </c>
      <c r="N40" s="80"/>
      <c r="O40" s="77">
        <v>2723</v>
      </c>
      <c r="P40" s="78">
        <v>1701.088731314042</v>
      </c>
      <c r="Q40" s="76">
        <f t="shared" si="1"/>
        <v>7</v>
      </c>
      <c r="R40" s="48"/>
      <c r="S40" s="49">
        <v>90.712025987099807</v>
      </c>
      <c r="T40" s="49">
        <v>322</v>
      </c>
      <c r="U40" s="50"/>
      <c r="V40" s="51"/>
      <c r="W40" s="52">
        <f t="shared" si="6"/>
        <v>1</v>
      </c>
      <c r="X40" s="53">
        <v>1</v>
      </c>
      <c r="Y40" s="50"/>
      <c r="Z40" s="54">
        <f t="shared" si="2"/>
        <v>1701.088731314042</v>
      </c>
      <c r="AA40" s="55"/>
      <c r="AB40" s="54">
        <f t="shared" si="3"/>
        <v>0</v>
      </c>
      <c r="AC40" s="54">
        <f>+[7]PSETK_Kab!D64</f>
        <v>9498</v>
      </c>
      <c r="AD40" s="55"/>
      <c r="AE40" s="55"/>
      <c r="AF40" s="54">
        <f t="shared" si="4"/>
        <v>9498</v>
      </c>
      <c r="AG40" s="55">
        <f t="shared" si="4"/>
        <v>0</v>
      </c>
      <c r="AH40" s="55"/>
      <c r="AI40" s="81"/>
      <c r="AN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</row>
    <row r="41" spans="1:57" outlineLevel="1" x14ac:dyDescent="0.25">
      <c r="A41" s="40"/>
      <c r="B41" s="41" t="s">
        <v>68</v>
      </c>
      <c r="C41" s="42">
        <v>61</v>
      </c>
      <c r="D41" s="43" t="s">
        <v>71</v>
      </c>
      <c r="E41" s="77">
        <v>10431</v>
      </c>
      <c r="F41" s="78">
        <v>3650.85</v>
      </c>
      <c r="G41" s="79">
        <v>0.5</v>
      </c>
      <c r="H41" s="77">
        <v>0</v>
      </c>
      <c r="I41" s="78">
        <v>0</v>
      </c>
      <c r="J41" s="76">
        <v>0</v>
      </c>
      <c r="K41" s="77">
        <v>1803</v>
      </c>
      <c r="L41" s="78">
        <v>1683</v>
      </c>
      <c r="M41" s="78">
        <v>5</v>
      </c>
      <c r="N41" s="80"/>
      <c r="O41" s="77">
        <v>12234</v>
      </c>
      <c r="P41" s="78">
        <v>5333.85</v>
      </c>
      <c r="Q41" s="76">
        <f t="shared" si="1"/>
        <v>5.5</v>
      </c>
      <c r="R41" s="48"/>
      <c r="S41" s="49">
        <v>22.866067363448202</v>
      </c>
      <c r="T41" s="49">
        <v>244</v>
      </c>
      <c r="U41" s="50"/>
      <c r="V41" s="51"/>
      <c r="W41" s="52">
        <f t="shared" si="6"/>
        <v>1</v>
      </c>
      <c r="X41" s="53">
        <v>1</v>
      </c>
      <c r="Y41" s="50"/>
      <c r="Z41" s="54">
        <f t="shared" si="2"/>
        <v>1683</v>
      </c>
      <c r="AA41" s="55"/>
      <c r="AB41" s="54">
        <f t="shared" si="3"/>
        <v>3650.85</v>
      </c>
      <c r="AC41" s="54">
        <f>+[7]PSETK_Kab!D65</f>
        <v>8747.17</v>
      </c>
      <c r="AD41" s="55"/>
      <c r="AE41" s="55"/>
      <c r="AF41" s="54">
        <f t="shared" si="4"/>
        <v>8747.17</v>
      </c>
      <c r="AG41" s="55">
        <f t="shared" si="4"/>
        <v>0</v>
      </c>
      <c r="AH41" s="55"/>
      <c r="AI41" s="72"/>
      <c r="AJ41" s="72"/>
      <c r="AN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</row>
    <row r="42" spans="1:57" outlineLevel="1" x14ac:dyDescent="0.25">
      <c r="A42" s="40"/>
      <c r="B42" s="41" t="s">
        <v>68</v>
      </c>
      <c r="C42" s="42">
        <v>62</v>
      </c>
      <c r="D42" s="43" t="s">
        <v>72</v>
      </c>
      <c r="E42" s="44">
        <v>0</v>
      </c>
      <c r="F42" s="45">
        <v>0</v>
      </c>
      <c r="G42" s="46">
        <v>0</v>
      </c>
      <c r="H42" s="44">
        <v>0</v>
      </c>
      <c r="I42" s="45">
        <v>0</v>
      </c>
      <c r="J42" s="43">
        <v>0</v>
      </c>
      <c r="K42" s="44">
        <v>1301</v>
      </c>
      <c r="L42" s="45">
        <v>814.58570921840214</v>
      </c>
      <c r="M42" s="45">
        <v>5</v>
      </c>
      <c r="N42" s="47"/>
      <c r="O42" s="44">
        <v>1301</v>
      </c>
      <c r="P42" s="45">
        <v>814.58570921840214</v>
      </c>
      <c r="Q42" s="43">
        <f t="shared" si="1"/>
        <v>5</v>
      </c>
      <c r="R42" s="48"/>
      <c r="S42" s="49">
        <v>21.799055353954582</v>
      </c>
      <c r="T42" s="49">
        <v>339</v>
      </c>
      <c r="U42" s="50"/>
      <c r="V42" s="51"/>
      <c r="W42" s="52">
        <f t="shared" si="6"/>
        <v>1</v>
      </c>
      <c r="X42" s="53">
        <v>1</v>
      </c>
      <c r="Y42" s="50"/>
      <c r="Z42" s="54">
        <f t="shared" si="2"/>
        <v>814.58570921840214</v>
      </c>
      <c r="AA42" s="55"/>
      <c r="AB42" s="54">
        <f t="shared" si="3"/>
        <v>0</v>
      </c>
      <c r="AC42" s="54">
        <f>+[7]PSETK_Kab!D66</f>
        <v>20968.5</v>
      </c>
      <c r="AD42" s="55"/>
      <c r="AE42" s="55"/>
      <c r="AF42" s="54">
        <f t="shared" si="4"/>
        <v>20968.5</v>
      </c>
      <c r="AG42" s="55">
        <f t="shared" si="4"/>
        <v>0</v>
      </c>
      <c r="AH42" s="55"/>
    </row>
    <row r="43" spans="1:57" outlineLevel="1" x14ac:dyDescent="0.25">
      <c r="A43" s="40"/>
      <c r="B43" s="41" t="s">
        <v>68</v>
      </c>
      <c r="C43" s="42">
        <v>63</v>
      </c>
      <c r="D43" s="43" t="s">
        <v>73</v>
      </c>
      <c r="E43" s="44">
        <v>37451</v>
      </c>
      <c r="F43" s="45">
        <v>6591</v>
      </c>
      <c r="G43" s="46">
        <v>1</v>
      </c>
      <c r="H43" s="44">
        <v>0</v>
      </c>
      <c r="I43" s="45">
        <v>0</v>
      </c>
      <c r="J43" s="43">
        <v>0</v>
      </c>
      <c r="K43" s="44">
        <v>5549.8600000000006</v>
      </c>
      <c r="L43" s="45">
        <v>2431.3909372294866</v>
      </c>
      <c r="M43" s="45">
        <v>13</v>
      </c>
      <c r="N43" s="47"/>
      <c r="O43" s="44">
        <v>43000.86</v>
      </c>
      <c r="P43" s="45">
        <v>9022.3909372294875</v>
      </c>
      <c r="Q43" s="43">
        <f t="shared" si="1"/>
        <v>14</v>
      </c>
      <c r="R43" s="48"/>
      <c r="S43" s="49">
        <v>106.86274656759898</v>
      </c>
      <c r="T43" s="49">
        <v>327</v>
      </c>
      <c r="U43" s="50"/>
      <c r="V43" s="51"/>
      <c r="W43" s="52">
        <f t="shared" si="6"/>
        <v>1</v>
      </c>
      <c r="X43" s="53">
        <v>1</v>
      </c>
      <c r="Y43" s="50"/>
      <c r="Z43" s="54">
        <f t="shared" si="2"/>
        <v>2431.3909372294866</v>
      </c>
      <c r="AA43" s="55"/>
      <c r="AB43" s="54">
        <f t="shared" si="3"/>
        <v>6591</v>
      </c>
      <c r="AC43" s="54">
        <f>+[7]PSETK_Kab!D67</f>
        <v>10693.47</v>
      </c>
      <c r="AD43" s="55"/>
      <c r="AE43" s="55"/>
      <c r="AF43" s="54">
        <f t="shared" si="4"/>
        <v>10693.47</v>
      </c>
      <c r="AG43" s="55">
        <f t="shared" si="4"/>
        <v>0</v>
      </c>
      <c r="AH43" s="55"/>
      <c r="AI43" s="81"/>
      <c r="AJ43" s="81"/>
      <c r="AN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</row>
    <row r="44" spans="1:57" outlineLevel="1" x14ac:dyDescent="0.25">
      <c r="A44" s="40"/>
      <c r="B44" s="41" t="s">
        <v>68</v>
      </c>
      <c r="C44" s="42">
        <v>64</v>
      </c>
      <c r="D44" s="43" t="s">
        <v>74</v>
      </c>
      <c r="E44" s="77">
        <v>0</v>
      </c>
      <c r="F44" s="78">
        <v>0</v>
      </c>
      <c r="G44" s="79">
        <v>0</v>
      </c>
      <c r="H44" s="77">
        <v>0</v>
      </c>
      <c r="I44" s="78">
        <v>0</v>
      </c>
      <c r="J44" s="76">
        <v>0</v>
      </c>
      <c r="K44" s="77">
        <v>3104.8850000000002</v>
      </c>
      <c r="L44" s="78">
        <v>1389.3799768947933</v>
      </c>
      <c r="M44" s="78">
        <v>7</v>
      </c>
      <c r="N44" s="80"/>
      <c r="O44" s="77">
        <v>3104.8850000000002</v>
      </c>
      <c r="P44" s="78">
        <v>1389.3799768947933</v>
      </c>
      <c r="Q44" s="76">
        <f t="shared" si="1"/>
        <v>7</v>
      </c>
      <c r="R44" s="48"/>
      <c r="S44" s="49">
        <v>40.381069499285914</v>
      </c>
      <c r="T44" s="49">
        <v>572</v>
      </c>
      <c r="U44" s="50"/>
      <c r="V44" s="51"/>
      <c r="W44" s="52">
        <f t="shared" si="6"/>
        <v>1</v>
      </c>
      <c r="X44" s="53">
        <v>1</v>
      </c>
      <c r="Y44" s="50"/>
      <c r="Z44" s="54">
        <f t="shared" si="2"/>
        <v>1389.3799768947933</v>
      </c>
      <c r="AA44" s="55"/>
      <c r="AB44" s="54">
        <f t="shared" si="3"/>
        <v>0</v>
      </c>
      <c r="AC44" s="54">
        <f>+[7]PSETK_Kab!D68</f>
        <v>17504</v>
      </c>
      <c r="AD44" s="55"/>
      <c r="AE44" s="55"/>
      <c r="AF44" s="54">
        <f t="shared" si="4"/>
        <v>17504</v>
      </c>
      <c r="AG44" s="55">
        <f t="shared" si="4"/>
        <v>0</v>
      </c>
      <c r="AH44" s="55"/>
    </row>
    <row r="45" spans="1:57" outlineLevel="1" x14ac:dyDescent="0.25">
      <c r="A45" s="6"/>
      <c r="B45" s="56" t="s">
        <v>68</v>
      </c>
      <c r="C45" s="57">
        <v>65</v>
      </c>
      <c r="D45" s="43" t="s">
        <v>75</v>
      </c>
      <c r="E45" s="83">
        <v>21537</v>
      </c>
      <c r="F45" s="84">
        <v>3352.65</v>
      </c>
      <c r="G45" s="85">
        <v>0.5</v>
      </c>
      <c r="H45" s="83">
        <v>0</v>
      </c>
      <c r="I45" s="84">
        <v>0</v>
      </c>
      <c r="J45" s="82">
        <v>0</v>
      </c>
      <c r="K45" s="83">
        <v>4836</v>
      </c>
      <c r="L45" s="84">
        <v>2532.0461219432145</v>
      </c>
      <c r="M45" s="84">
        <v>13</v>
      </c>
      <c r="N45" s="86"/>
      <c r="O45" s="83">
        <v>26373</v>
      </c>
      <c r="P45" s="84">
        <v>5884.6961219432142</v>
      </c>
      <c r="Q45" s="82">
        <f t="shared" si="1"/>
        <v>13.5</v>
      </c>
      <c r="R45" s="63"/>
      <c r="S45" s="64">
        <v>246.7038467150191</v>
      </c>
      <c r="T45" s="64">
        <v>699</v>
      </c>
      <c r="U45" s="65"/>
      <c r="V45" s="66"/>
      <c r="W45" s="67">
        <f t="shared" si="6"/>
        <v>1</v>
      </c>
      <c r="X45" s="68">
        <v>1</v>
      </c>
      <c r="Y45" s="65"/>
      <c r="Z45" s="69">
        <f t="shared" si="2"/>
        <v>2532.0461219432145</v>
      </c>
      <c r="AA45" s="70"/>
      <c r="AB45" s="69">
        <f t="shared" si="3"/>
        <v>3352.65</v>
      </c>
      <c r="AC45" s="69">
        <f>+[7]PSETK_Kab!D69</f>
        <v>8294</v>
      </c>
      <c r="AD45" s="70"/>
      <c r="AE45" s="70"/>
      <c r="AF45" s="69">
        <f t="shared" si="4"/>
        <v>8294</v>
      </c>
      <c r="AG45" s="70">
        <f t="shared" si="4"/>
        <v>0</v>
      </c>
      <c r="AH45" s="70"/>
      <c r="AI45" s="72"/>
      <c r="AJ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</row>
    <row r="46" spans="1:57" outlineLevel="1" x14ac:dyDescent="0.25">
      <c r="A46" s="71" t="s">
        <v>76</v>
      </c>
      <c r="B46" s="41" t="s">
        <v>77</v>
      </c>
      <c r="C46" s="42">
        <v>66</v>
      </c>
      <c r="D46" s="43" t="s">
        <v>78</v>
      </c>
      <c r="E46" s="44">
        <v>0</v>
      </c>
      <c r="F46" s="45">
        <v>0</v>
      </c>
      <c r="G46" s="46">
        <v>0</v>
      </c>
      <c r="H46" s="44">
        <v>1733</v>
      </c>
      <c r="I46" s="45">
        <v>408.64139999999998</v>
      </c>
      <c r="J46" s="43">
        <v>1</v>
      </c>
      <c r="K46" s="44">
        <v>2445</v>
      </c>
      <c r="L46" s="45">
        <v>1023.2325</v>
      </c>
      <c r="M46" s="45">
        <v>5</v>
      </c>
      <c r="N46" s="47"/>
      <c r="O46" s="44">
        <v>4178</v>
      </c>
      <c r="P46" s="45">
        <v>1431.8739</v>
      </c>
      <c r="Q46" s="43">
        <f t="shared" si="1"/>
        <v>6</v>
      </c>
      <c r="R46" s="48"/>
      <c r="S46" s="49">
        <v>109.84355131732035</v>
      </c>
      <c r="T46" s="49">
        <v>24</v>
      </c>
      <c r="U46" s="50"/>
      <c r="V46" s="51"/>
      <c r="W46" s="52">
        <f t="shared" si="6"/>
        <v>1</v>
      </c>
      <c r="X46" s="53">
        <v>1</v>
      </c>
      <c r="Y46" s="50"/>
      <c r="Z46" s="54">
        <f t="shared" si="2"/>
        <v>1023.2325</v>
      </c>
      <c r="AA46" s="55"/>
      <c r="AB46" s="54">
        <f t="shared" si="3"/>
        <v>0</v>
      </c>
      <c r="AC46" s="54">
        <f>+[7]PSETK_Kab!D70</f>
        <v>11407</v>
      </c>
      <c r="AD46" s="55"/>
      <c r="AE46" s="55"/>
      <c r="AF46" s="54">
        <f t="shared" si="4"/>
        <v>11407</v>
      </c>
      <c r="AG46" s="55">
        <f t="shared" si="4"/>
        <v>0</v>
      </c>
      <c r="AH46" s="55"/>
    </row>
    <row r="47" spans="1:57" outlineLevel="1" x14ac:dyDescent="0.25">
      <c r="A47" s="40"/>
      <c r="B47" s="41" t="s">
        <v>77</v>
      </c>
      <c r="C47" s="42">
        <v>67</v>
      </c>
      <c r="D47" s="43" t="s">
        <v>79</v>
      </c>
      <c r="E47" s="44">
        <v>3833</v>
      </c>
      <c r="F47" s="45">
        <v>1341</v>
      </c>
      <c r="G47" s="46">
        <v>0.5</v>
      </c>
      <c r="H47" s="44">
        <v>1332</v>
      </c>
      <c r="I47" s="45">
        <v>314.0856</v>
      </c>
      <c r="J47" s="43">
        <v>1</v>
      </c>
      <c r="K47" s="44">
        <v>5360</v>
      </c>
      <c r="L47" s="45">
        <v>2127.9339434685621</v>
      </c>
      <c r="M47" s="45">
        <v>12</v>
      </c>
      <c r="N47" s="47"/>
      <c r="O47" s="44">
        <v>10525</v>
      </c>
      <c r="P47" s="45">
        <v>3783.019543468562</v>
      </c>
      <c r="Q47" s="43">
        <f t="shared" si="1"/>
        <v>13.5</v>
      </c>
      <c r="R47" s="48"/>
      <c r="S47" s="49">
        <v>42.195523421429812</v>
      </c>
      <c r="T47" s="49">
        <v>381</v>
      </c>
      <c r="U47" s="50"/>
      <c r="V47" s="51"/>
      <c r="W47" s="52">
        <f t="shared" si="6"/>
        <v>1</v>
      </c>
      <c r="X47" s="53">
        <v>1</v>
      </c>
      <c r="Y47" s="50"/>
      <c r="Z47" s="54">
        <f t="shared" si="2"/>
        <v>2127.9339434685621</v>
      </c>
      <c r="AA47" s="55"/>
      <c r="AB47" s="54">
        <f t="shared" si="3"/>
        <v>1341</v>
      </c>
      <c r="AC47" s="54">
        <f>+[7]PSETK_Kab!D71</f>
        <v>9666.1</v>
      </c>
      <c r="AD47" s="55"/>
      <c r="AE47" s="55"/>
      <c r="AF47" s="54">
        <f t="shared" si="4"/>
        <v>9666.1</v>
      </c>
      <c r="AG47" s="55">
        <f t="shared" si="4"/>
        <v>0</v>
      </c>
      <c r="AH47" s="55"/>
    </row>
    <row r="48" spans="1:57" outlineLevel="1" x14ac:dyDescent="0.25">
      <c r="A48" s="40"/>
      <c r="B48" s="41" t="s">
        <v>77</v>
      </c>
      <c r="C48" s="42">
        <v>68</v>
      </c>
      <c r="D48" s="43" t="s">
        <v>80</v>
      </c>
      <c r="E48" s="44">
        <v>0</v>
      </c>
      <c r="F48" s="45">
        <v>0</v>
      </c>
      <c r="G48" s="46">
        <v>0</v>
      </c>
      <c r="H48" s="44">
        <v>1779</v>
      </c>
      <c r="I48" s="45">
        <v>419.48819999999995</v>
      </c>
      <c r="J48" s="43">
        <v>1</v>
      </c>
      <c r="K48" s="44">
        <v>7231</v>
      </c>
      <c r="L48" s="45">
        <v>3738.7894995748456</v>
      </c>
      <c r="M48" s="45">
        <v>15</v>
      </c>
      <c r="N48" s="47"/>
      <c r="O48" s="44">
        <v>9010</v>
      </c>
      <c r="P48" s="45">
        <v>4158.2776995748454</v>
      </c>
      <c r="Q48" s="43">
        <f t="shared" si="1"/>
        <v>16</v>
      </c>
      <c r="R48" s="48"/>
      <c r="S48" s="49">
        <v>51.504669698256869</v>
      </c>
      <c r="T48" s="49">
        <v>29</v>
      </c>
      <c r="U48" s="50"/>
      <c r="V48" s="51"/>
      <c r="W48" s="52">
        <f t="shared" si="6"/>
        <v>1</v>
      </c>
      <c r="X48" s="53">
        <v>1</v>
      </c>
      <c r="Y48" s="50"/>
      <c r="Z48" s="54">
        <f t="shared" si="2"/>
        <v>3738.7894995748456</v>
      </c>
      <c r="AA48" s="55"/>
      <c r="AB48" s="54">
        <f t="shared" si="3"/>
        <v>0</v>
      </c>
      <c r="AC48" s="54">
        <f>+[7]PSETK_Kab!D72</f>
        <v>34379</v>
      </c>
      <c r="AD48" s="55"/>
      <c r="AE48" s="55"/>
      <c r="AF48" s="54">
        <f t="shared" si="4"/>
        <v>34379</v>
      </c>
      <c r="AG48" s="55">
        <f t="shared" si="4"/>
        <v>0</v>
      </c>
      <c r="AH48" s="55"/>
    </row>
    <row r="49" spans="1:57" outlineLevel="1" x14ac:dyDescent="0.25">
      <c r="A49" s="40"/>
      <c r="B49" s="41" t="s">
        <v>77</v>
      </c>
      <c r="C49" s="42">
        <v>69</v>
      </c>
      <c r="D49" s="43" t="s">
        <v>81</v>
      </c>
      <c r="E49" s="44">
        <v>21506</v>
      </c>
      <c r="F49" s="45">
        <v>5361.2</v>
      </c>
      <c r="G49" s="46">
        <v>1</v>
      </c>
      <c r="H49" s="44">
        <v>1637</v>
      </c>
      <c r="I49" s="45">
        <v>386.00459999999998</v>
      </c>
      <c r="J49" s="43">
        <v>1</v>
      </c>
      <c r="K49" s="44">
        <v>5718</v>
      </c>
      <c r="L49" s="45">
        <v>1682.5144329141613</v>
      </c>
      <c r="M49" s="45">
        <v>15</v>
      </c>
      <c r="N49" s="47"/>
      <c r="O49" s="44">
        <v>28861</v>
      </c>
      <c r="P49" s="45">
        <v>7429.7190329141613</v>
      </c>
      <c r="Q49" s="43">
        <f t="shared" si="1"/>
        <v>17</v>
      </c>
      <c r="R49" s="48"/>
      <c r="S49" s="49">
        <v>72.553348856535067</v>
      </c>
      <c r="T49" s="49">
        <v>609</v>
      </c>
      <c r="U49" s="50"/>
      <c r="V49" s="51"/>
      <c r="W49" s="52">
        <f t="shared" si="6"/>
        <v>1</v>
      </c>
      <c r="X49" s="53">
        <v>1</v>
      </c>
      <c r="Y49" s="50"/>
      <c r="Z49" s="54">
        <f t="shared" si="2"/>
        <v>1682.5144329141613</v>
      </c>
      <c r="AA49" s="55"/>
      <c r="AB49" s="54">
        <f t="shared" si="3"/>
        <v>5361.2</v>
      </c>
      <c r="AC49" s="54">
        <f>+[7]PSETK_Kab!D73</f>
        <v>13123.35</v>
      </c>
      <c r="AD49" s="55"/>
      <c r="AE49" s="55"/>
      <c r="AF49" s="54">
        <f t="shared" si="4"/>
        <v>13123.35</v>
      </c>
      <c r="AG49" s="55">
        <f t="shared" si="4"/>
        <v>0</v>
      </c>
      <c r="AH49" s="55"/>
      <c r="AI49" s="72"/>
      <c r="AJ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</row>
    <row r="50" spans="1:57" outlineLevel="1" x14ac:dyDescent="0.25">
      <c r="A50" s="40"/>
      <c r="B50" s="41" t="s">
        <v>77</v>
      </c>
      <c r="C50" s="42">
        <v>70</v>
      </c>
      <c r="D50" s="43" t="s">
        <v>82</v>
      </c>
      <c r="E50" s="44">
        <v>2831</v>
      </c>
      <c r="F50" s="45">
        <v>990.84999999999991</v>
      </c>
      <c r="G50" s="46">
        <v>0.5</v>
      </c>
      <c r="H50" s="44">
        <v>1884</v>
      </c>
      <c r="I50" s="45">
        <v>444.24719999999996</v>
      </c>
      <c r="J50" s="43">
        <v>1</v>
      </c>
      <c r="K50" s="44">
        <v>3766</v>
      </c>
      <c r="L50" s="45">
        <v>1129.7447262629239</v>
      </c>
      <c r="M50" s="45">
        <v>8</v>
      </c>
      <c r="N50" s="47"/>
      <c r="O50" s="44">
        <v>8481</v>
      </c>
      <c r="P50" s="45">
        <v>2564.8419262629241</v>
      </c>
      <c r="Q50" s="43">
        <f t="shared" si="1"/>
        <v>9.5</v>
      </c>
      <c r="R50" s="48"/>
      <c r="S50" s="49">
        <v>68.144721986309818</v>
      </c>
      <c r="T50" s="49">
        <v>299</v>
      </c>
      <c r="U50" s="50"/>
      <c r="V50" s="51"/>
      <c r="W50" s="52">
        <f t="shared" si="6"/>
        <v>1</v>
      </c>
      <c r="X50" s="53">
        <v>1</v>
      </c>
      <c r="Y50" s="50"/>
      <c r="Z50" s="54">
        <f t="shared" si="2"/>
        <v>1129.7447262629239</v>
      </c>
      <c r="AA50" s="55"/>
      <c r="AB50" s="54">
        <f t="shared" si="3"/>
        <v>990.84999999999991</v>
      </c>
      <c r="AC50" s="54">
        <f>+[7]PSETK_Kab!D74</f>
        <v>25334</v>
      </c>
      <c r="AD50" s="55"/>
      <c r="AE50" s="55"/>
      <c r="AF50" s="54">
        <f t="shared" si="4"/>
        <v>25334</v>
      </c>
      <c r="AG50" s="55">
        <f t="shared" si="4"/>
        <v>0</v>
      </c>
      <c r="AH50" s="55"/>
      <c r="AI50" s="72"/>
      <c r="AJ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</row>
    <row r="51" spans="1:57" outlineLevel="1" x14ac:dyDescent="0.25">
      <c r="A51" s="40"/>
      <c r="B51" s="41" t="s">
        <v>77</v>
      </c>
      <c r="C51" s="42">
        <v>71</v>
      </c>
      <c r="D51" s="43" t="s">
        <v>83</v>
      </c>
      <c r="E51" s="44">
        <v>887</v>
      </c>
      <c r="F51" s="45">
        <v>310</v>
      </c>
      <c r="G51" s="46">
        <v>0.5</v>
      </c>
      <c r="H51" s="44">
        <v>1920</v>
      </c>
      <c r="I51" s="45">
        <v>452.73599999999999</v>
      </c>
      <c r="J51" s="43">
        <v>1</v>
      </c>
      <c r="K51" s="44">
        <v>4975</v>
      </c>
      <c r="L51" s="45">
        <v>2882.0533205079778</v>
      </c>
      <c r="M51" s="45">
        <v>9</v>
      </c>
      <c r="N51" s="47"/>
      <c r="O51" s="44">
        <v>7782</v>
      </c>
      <c r="P51" s="45">
        <v>3644.7893205079777</v>
      </c>
      <c r="Q51" s="43">
        <f t="shared" si="1"/>
        <v>10.5</v>
      </c>
      <c r="R51" s="48"/>
      <c r="S51" s="49">
        <v>74.130659359568995</v>
      </c>
      <c r="T51" s="49">
        <v>326</v>
      </c>
      <c r="U51" s="50"/>
      <c r="V51" s="51"/>
      <c r="W51" s="52">
        <f t="shared" si="6"/>
        <v>1</v>
      </c>
      <c r="X51" s="53">
        <v>1</v>
      </c>
      <c r="Y51" s="50"/>
      <c r="Z51" s="54">
        <f t="shared" si="2"/>
        <v>2882.0533205079778</v>
      </c>
      <c r="AA51" s="55"/>
      <c r="AB51" s="54">
        <f t="shared" si="3"/>
        <v>310</v>
      </c>
      <c r="AC51" s="54">
        <f>+[7]PSETK_Kab!D75</f>
        <v>17270</v>
      </c>
      <c r="AD51" s="55"/>
      <c r="AE51" s="55"/>
      <c r="AF51" s="54">
        <f t="shared" si="4"/>
        <v>17270</v>
      </c>
      <c r="AG51" s="55">
        <f t="shared" si="4"/>
        <v>0</v>
      </c>
      <c r="AH51" s="55"/>
      <c r="AI51" s="72"/>
      <c r="AJ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</row>
    <row r="52" spans="1:57" outlineLevel="1" x14ac:dyDescent="0.25">
      <c r="A52" s="40"/>
      <c r="B52" s="41" t="s">
        <v>77</v>
      </c>
      <c r="C52" s="42">
        <v>72</v>
      </c>
      <c r="D52" s="43" t="s">
        <v>84</v>
      </c>
      <c r="E52" s="44">
        <v>10897</v>
      </c>
      <c r="F52" s="45">
        <v>3813.95</v>
      </c>
      <c r="G52" s="46">
        <v>0.5</v>
      </c>
      <c r="H52" s="44">
        <v>2323</v>
      </c>
      <c r="I52" s="45">
        <v>547.76339999999993</v>
      </c>
      <c r="J52" s="43">
        <v>1</v>
      </c>
      <c r="K52" s="44">
        <v>2544</v>
      </c>
      <c r="L52" s="45">
        <v>1498.330381004482</v>
      </c>
      <c r="M52" s="45">
        <v>9</v>
      </c>
      <c r="N52" s="47"/>
      <c r="O52" s="44">
        <v>15764</v>
      </c>
      <c r="P52" s="45">
        <v>5860.0437810044814</v>
      </c>
      <c r="Q52" s="43">
        <f t="shared" si="1"/>
        <v>10.5</v>
      </c>
      <c r="R52" s="48"/>
      <c r="S52" s="49">
        <v>58.322876438921071</v>
      </c>
      <c r="T52" s="49">
        <v>447</v>
      </c>
      <c r="U52" s="50"/>
      <c r="V52" s="51"/>
      <c r="W52" s="52">
        <f t="shared" si="6"/>
        <v>1</v>
      </c>
      <c r="X52" s="53">
        <v>1</v>
      </c>
      <c r="Y52" s="50"/>
      <c r="Z52" s="54">
        <f t="shared" si="2"/>
        <v>1498.330381004482</v>
      </c>
      <c r="AA52" s="55"/>
      <c r="AB52" s="54">
        <f t="shared" si="3"/>
        <v>3813.95</v>
      </c>
      <c r="AC52" s="54">
        <f>+[7]PSETK_Kab!D76</f>
        <v>13665</v>
      </c>
      <c r="AD52" s="55"/>
      <c r="AE52" s="55"/>
      <c r="AF52" s="54">
        <f t="shared" si="4"/>
        <v>13665</v>
      </c>
      <c r="AG52" s="55">
        <f t="shared" si="4"/>
        <v>0</v>
      </c>
      <c r="AH52" s="55"/>
      <c r="AI52" s="72"/>
      <c r="AJ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</row>
    <row r="53" spans="1:57" outlineLevel="1" x14ac:dyDescent="0.25">
      <c r="A53" s="40"/>
      <c r="B53" s="41" t="s">
        <v>77</v>
      </c>
      <c r="C53" s="42">
        <v>73</v>
      </c>
      <c r="D53" s="43" t="s">
        <v>85</v>
      </c>
      <c r="E53" s="44">
        <v>31553</v>
      </c>
      <c r="F53" s="45">
        <v>8372.9</v>
      </c>
      <c r="G53" s="46">
        <v>1</v>
      </c>
      <c r="H53" s="44">
        <v>1812</v>
      </c>
      <c r="I53" s="45">
        <v>427.26959999999997</v>
      </c>
      <c r="J53" s="43">
        <v>1</v>
      </c>
      <c r="K53" s="44">
        <v>3196</v>
      </c>
      <c r="L53" s="45">
        <v>957.04352798361788</v>
      </c>
      <c r="M53" s="45">
        <v>7</v>
      </c>
      <c r="N53" s="47"/>
      <c r="O53" s="44">
        <v>36561</v>
      </c>
      <c r="P53" s="45">
        <v>9757.2131279836176</v>
      </c>
      <c r="Q53" s="43">
        <f t="shared" si="1"/>
        <v>9</v>
      </c>
      <c r="R53" s="48"/>
      <c r="S53" s="49">
        <v>71.452459215740021</v>
      </c>
      <c r="T53" s="49">
        <v>188</v>
      </c>
      <c r="U53" s="50"/>
      <c r="V53" s="51"/>
      <c r="W53" s="52">
        <f t="shared" si="6"/>
        <v>1</v>
      </c>
      <c r="X53" s="53">
        <v>1</v>
      </c>
      <c r="Y53" s="50"/>
      <c r="Z53" s="54">
        <f t="shared" si="2"/>
        <v>957.04352798361788</v>
      </c>
      <c r="AA53" s="55"/>
      <c r="AB53" s="54">
        <f t="shared" si="3"/>
        <v>8372.9</v>
      </c>
      <c r="AC53" s="54">
        <f>+[7]PSETK_Kab!D77</f>
        <v>36479</v>
      </c>
      <c r="AD53" s="55"/>
      <c r="AE53" s="55"/>
      <c r="AF53" s="54">
        <f t="shared" si="4"/>
        <v>36479</v>
      </c>
      <c r="AG53" s="55">
        <f t="shared" si="4"/>
        <v>0</v>
      </c>
      <c r="AH53" s="55"/>
      <c r="AI53" s="72"/>
      <c r="AJ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</row>
    <row r="54" spans="1:57" outlineLevel="1" x14ac:dyDescent="0.25">
      <c r="A54" s="6"/>
      <c r="B54" s="56" t="s">
        <v>77</v>
      </c>
      <c r="C54" s="57">
        <v>74</v>
      </c>
      <c r="D54" s="58" t="s">
        <v>86</v>
      </c>
      <c r="E54" s="44">
        <v>0</v>
      </c>
      <c r="F54" s="45">
        <v>0</v>
      </c>
      <c r="G54" s="46">
        <v>0</v>
      </c>
      <c r="H54" s="44">
        <v>2523</v>
      </c>
      <c r="I54" s="45">
        <v>756.9</v>
      </c>
      <c r="J54" s="43">
        <v>1</v>
      </c>
      <c r="K54" s="44">
        <v>3829</v>
      </c>
      <c r="L54" s="45">
        <v>1904.3249683534434</v>
      </c>
      <c r="M54" s="45">
        <v>8</v>
      </c>
      <c r="N54" s="47"/>
      <c r="O54" s="44">
        <v>6352</v>
      </c>
      <c r="P54" s="45">
        <v>2661.2249683534433</v>
      </c>
      <c r="Q54" s="43">
        <f t="shared" si="1"/>
        <v>9</v>
      </c>
      <c r="R54" s="48"/>
      <c r="S54" s="64">
        <v>73.927927077765219</v>
      </c>
      <c r="T54" s="64">
        <v>167</v>
      </c>
      <c r="U54" s="65"/>
      <c r="V54" s="66"/>
      <c r="W54" s="67">
        <f t="shared" si="6"/>
        <v>1</v>
      </c>
      <c r="X54" s="68">
        <v>1</v>
      </c>
      <c r="Y54" s="65"/>
      <c r="Z54" s="69">
        <f t="shared" si="2"/>
        <v>1904.3249683534434</v>
      </c>
      <c r="AA54" s="70"/>
      <c r="AB54" s="69">
        <f t="shared" si="3"/>
        <v>0</v>
      </c>
      <c r="AC54" s="69">
        <f>+[7]PSETK_Kab!D78</f>
        <v>14934</v>
      </c>
      <c r="AD54" s="70"/>
      <c r="AE54" s="70"/>
      <c r="AF54" s="69">
        <f t="shared" si="4"/>
        <v>14934</v>
      </c>
      <c r="AG54" s="70">
        <f t="shared" si="4"/>
        <v>0</v>
      </c>
      <c r="AH54" s="70"/>
      <c r="AI54" s="81"/>
      <c r="AJ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</row>
    <row r="55" spans="1:57" outlineLevel="1" x14ac:dyDescent="0.25">
      <c r="A55" s="25" t="s">
        <v>87</v>
      </c>
      <c r="B55" s="26" t="s">
        <v>88</v>
      </c>
      <c r="C55" s="27">
        <v>26</v>
      </c>
      <c r="D55" s="87" t="s">
        <v>89</v>
      </c>
      <c r="E55" s="88">
        <v>0</v>
      </c>
      <c r="F55" s="89">
        <v>0</v>
      </c>
      <c r="G55" s="90">
        <v>0</v>
      </c>
      <c r="H55" s="88">
        <v>1650</v>
      </c>
      <c r="I55" s="89">
        <v>660</v>
      </c>
      <c r="J55" s="87">
        <v>1</v>
      </c>
      <c r="K55" s="88">
        <v>1085</v>
      </c>
      <c r="L55" s="89">
        <v>651</v>
      </c>
      <c r="M55" s="89">
        <v>5</v>
      </c>
      <c r="N55" s="23"/>
      <c r="O55" s="88">
        <v>2735</v>
      </c>
      <c r="P55" s="89">
        <v>1311</v>
      </c>
      <c r="Q55" s="28">
        <f t="shared" si="1"/>
        <v>6</v>
      </c>
      <c r="R55" s="31"/>
      <c r="S55" s="32">
        <v>242.55263649208413</v>
      </c>
      <c r="T55" s="32">
        <v>82</v>
      </c>
      <c r="U55" s="33"/>
      <c r="V55" s="34"/>
      <c r="W55" s="35">
        <f>+W29</f>
        <v>1</v>
      </c>
      <c r="X55" s="36">
        <v>1</v>
      </c>
      <c r="Y55" s="33"/>
      <c r="Z55" s="37">
        <f t="shared" si="2"/>
        <v>651</v>
      </c>
      <c r="AA55" s="38"/>
      <c r="AB55" s="37">
        <f t="shared" si="3"/>
        <v>0</v>
      </c>
      <c r="AC55" s="37">
        <f>+[7]PSETK_Kab!D30</f>
        <v>16101.800000000001</v>
      </c>
      <c r="AD55" s="38"/>
      <c r="AE55" s="38"/>
      <c r="AF55" s="37">
        <f t="shared" si="4"/>
        <v>16101.800000000001</v>
      </c>
      <c r="AG55" s="38">
        <f t="shared" si="4"/>
        <v>0</v>
      </c>
      <c r="AH55" s="38"/>
      <c r="AI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</row>
    <row r="56" spans="1:57" outlineLevel="1" x14ac:dyDescent="0.25">
      <c r="A56" s="40"/>
      <c r="B56" s="41" t="s">
        <v>88</v>
      </c>
      <c r="C56" s="42">
        <v>27</v>
      </c>
      <c r="D56" s="91" t="s">
        <v>90</v>
      </c>
      <c r="E56" s="92">
        <v>0</v>
      </c>
      <c r="F56" s="93">
        <v>0</v>
      </c>
      <c r="G56" s="94">
        <v>0</v>
      </c>
      <c r="H56" s="92">
        <v>2055</v>
      </c>
      <c r="I56" s="93">
        <v>522</v>
      </c>
      <c r="J56" s="91">
        <v>1</v>
      </c>
      <c r="K56" s="92">
        <v>2774</v>
      </c>
      <c r="L56" s="93">
        <v>2043.6755693667778</v>
      </c>
      <c r="M56" s="93">
        <v>6</v>
      </c>
      <c r="N56" s="47"/>
      <c r="O56" s="92">
        <v>4829</v>
      </c>
      <c r="P56" s="93">
        <v>2565.6755693667778</v>
      </c>
      <c r="Q56" s="43">
        <f t="shared" si="1"/>
        <v>7</v>
      </c>
      <c r="R56" s="48"/>
      <c r="S56" s="49">
        <v>14.319301167404333</v>
      </c>
      <c r="T56" s="49">
        <v>71</v>
      </c>
      <c r="U56" s="50"/>
      <c r="V56" s="51"/>
      <c r="W56" s="52">
        <f t="shared" si="5"/>
        <v>1</v>
      </c>
      <c r="X56" s="53">
        <v>1</v>
      </c>
      <c r="Y56" s="50"/>
      <c r="Z56" s="54">
        <f t="shared" si="2"/>
        <v>2043.6755693667778</v>
      </c>
      <c r="AA56" s="55"/>
      <c r="AB56" s="54">
        <f t="shared" si="3"/>
        <v>0</v>
      </c>
      <c r="AC56" s="54">
        <f>+[7]PSETK_Kab!D31</f>
        <v>40188.239999999998</v>
      </c>
      <c r="AD56" s="55"/>
      <c r="AE56" s="55"/>
      <c r="AF56" s="54">
        <f t="shared" si="4"/>
        <v>40188.239999999998</v>
      </c>
      <c r="AG56" s="55">
        <f t="shared" si="4"/>
        <v>0</v>
      </c>
      <c r="AH56" s="55"/>
      <c r="AI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</row>
    <row r="57" spans="1:57" outlineLevel="1" x14ac:dyDescent="0.25">
      <c r="A57" s="40"/>
      <c r="B57" s="41" t="s">
        <v>88</v>
      </c>
      <c r="C57" s="42">
        <v>28</v>
      </c>
      <c r="D57" s="91" t="s">
        <v>91</v>
      </c>
      <c r="E57" s="92">
        <v>4900</v>
      </c>
      <c r="F57" s="93">
        <v>1225</v>
      </c>
      <c r="G57" s="94">
        <v>1</v>
      </c>
      <c r="H57" s="92">
        <v>1200</v>
      </c>
      <c r="I57" s="93">
        <v>700</v>
      </c>
      <c r="J57" s="91">
        <v>1</v>
      </c>
      <c r="K57" s="92">
        <v>1980</v>
      </c>
      <c r="L57" s="93">
        <v>1073.160679987765</v>
      </c>
      <c r="M57" s="93">
        <v>5</v>
      </c>
      <c r="N57" s="47"/>
      <c r="O57" s="92">
        <v>8080</v>
      </c>
      <c r="P57" s="93">
        <v>2998.160679987765</v>
      </c>
      <c r="Q57" s="43">
        <f t="shared" si="1"/>
        <v>7</v>
      </c>
      <c r="R57" s="48"/>
      <c r="S57" s="49">
        <v>19.003483889081309</v>
      </c>
      <c r="T57" s="49">
        <v>102</v>
      </c>
      <c r="U57" s="50"/>
      <c r="V57" s="51"/>
      <c r="W57" s="52">
        <f t="shared" si="5"/>
        <v>1</v>
      </c>
      <c r="X57" s="53">
        <v>1</v>
      </c>
      <c r="Y57" s="50"/>
      <c r="Z57" s="54">
        <f t="shared" si="2"/>
        <v>1073.160679987765</v>
      </c>
      <c r="AA57" s="55"/>
      <c r="AB57" s="54">
        <f t="shared" si="3"/>
        <v>1225</v>
      </c>
      <c r="AC57" s="54">
        <f>+[7]PSETK_Kab!D32</f>
        <v>16067</v>
      </c>
      <c r="AD57" s="55"/>
      <c r="AE57" s="55"/>
      <c r="AF57" s="54">
        <f t="shared" si="4"/>
        <v>16067</v>
      </c>
      <c r="AG57" s="55">
        <f t="shared" si="4"/>
        <v>0</v>
      </c>
      <c r="AH57" s="55"/>
      <c r="AI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</row>
    <row r="58" spans="1:57" outlineLevel="1" x14ac:dyDescent="0.25">
      <c r="A58" s="6"/>
      <c r="B58" s="56" t="s">
        <v>88</v>
      </c>
      <c r="C58" s="57">
        <v>29</v>
      </c>
      <c r="D58" s="95" t="s">
        <v>92</v>
      </c>
      <c r="E58" s="96">
        <v>0</v>
      </c>
      <c r="F58" s="97">
        <v>0</v>
      </c>
      <c r="G58" s="98">
        <v>0</v>
      </c>
      <c r="H58" s="96">
        <v>1363</v>
      </c>
      <c r="I58" s="97">
        <v>545.20000000000005</v>
      </c>
      <c r="J58" s="95">
        <v>1</v>
      </c>
      <c r="K58" s="96">
        <v>2380</v>
      </c>
      <c r="L58" s="97">
        <v>1272.2171336048218</v>
      </c>
      <c r="M58" s="97">
        <v>6</v>
      </c>
      <c r="N58" s="62"/>
      <c r="O58" s="96">
        <v>3743</v>
      </c>
      <c r="P58" s="97">
        <v>1817.4171336048219</v>
      </c>
      <c r="Q58" s="58">
        <f t="shared" si="1"/>
        <v>7</v>
      </c>
      <c r="R58" s="63"/>
      <c r="S58" s="64">
        <v>56.733028544775586</v>
      </c>
      <c r="T58" s="64">
        <v>34</v>
      </c>
      <c r="U58" s="65"/>
      <c r="V58" s="66"/>
      <c r="W58" s="67">
        <f t="shared" si="5"/>
        <v>1</v>
      </c>
      <c r="X58" s="68">
        <v>1</v>
      </c>
      <c r="Y58" s="65"/>
      <c r="Z58" s="69">
        <f t="shared" si="2"/>
        <v>1272.2171336048218</v>
      </c>
      <c r="AA58" s="70"/>
      <c r="AB58" s="69">
        <f t="shared" si="3"/>
        <v>0</v>
      </c>
      <c r="AC58" s="69">
        <f>+[7]PSETK_Kab!D33</f>
        <v>3503</v>
      </c>
      <c r="AD58" s="70"/>
      <c r="AE58" s="70"/>
      <c r="AF58" s="69">
        <f t="shared" si="4"/>
        <v>3503</v>
      </c>
      <c r="AG58" s="70">
        <f t="shared" si="4"/>
        <v>0</v>
      </c>
      <c r="AH58" s="70"/>
      <c r="AI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</row>
    <row r="59" spans="1:57" outlineLevel="1" x14ac:dyDescent="0.25">
      <c r="A59" s="71" t="s">
        <v>93</v>
      </c>
      <c r="B59" s="41" t="s">
        <v>94</v>
      </c>
      <c r="C59" s="42">
        <v>30</v>
      </c>
      <c r="D59" s="91" t="s">
        <v>95</v>
      </c>
      <c r="E59" s="92">
        <v>0</v>
      </c>
      <c r="F59" s="93">
        <v>0</v>
      </c>
      <c r="G59" s="94">
        <v>0</v>
      </c>
      <c r="H59" s="92">
        <v>4635</v>
      </c>
      <c r="I59" s="93">
        <v>1477</v>
      </c>
      <c r="J59" s="91">
        <v>3</v>
      </c>
      <c r="K59" s="92">
        <v>2855</v>
      </c>
      <c r="L59" s="93">
        <v>2142.2445655042434</v>
      </c>
      <c r="M59" s="93">
        <v>9</v>
      </c>
      <c r="N59" s="47"/>
      <c r="O59" s="92">
        <v>7490</v>
      </c>
      <c r="P59" s="93">
        <v>3619.2445655042434</v>
      </c>
      <c r="Q59" s="43">
        <f t="shared" si="1"/>
        <v>12</v>
      </c>
      <c r="R59" s="48"/>
      <c r="S59" s="49">
        <v>34.853947290108977</v>
      </c>
      <c r="T59" s="49">
        <v>111</v>
      </c>
      <c r="U59" s="50"/>
      <c r="V59" s="51"/>
      <c r="W59" s="52">
        <f t="shared" si="5"/>
        <v>1</v>
      </c>
      <c r="X59" s="53">
        <v>1</v>
      </c>
      <c r="Y59" s="50"/>
      <c r="Z59" s="54">
        <f t="shared" si="2"/>
        <v>2142.2445655042434</v>
      </c>
      <c r="AA59" s="55"/>
      <c r="AB59" s="54">
        <f t="shared" si="3"/>
        <v>0</v>
      </c>
      <c r="AC59" s="54">
        <f>+[7]PSETK_Kab!D34</f>
        <v>21853</v>
      </c>
      <c r="AD59" s="55"/>
      <c r="AE59" s="55"/>
      <c r="AF59" s="54">
        <f t="shared" si="4"/>
        <v>21853</v>
      </c>
      <c r="AG59" s="55">
        <f t="shared" si="4"/>
        <v>0</v>
      </c>
      <c r="AH59" s="55"/>
      <c r="AI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</row>
    <row r="60" spans="1:57" outlineLevel="1" x14ac:dyDescent="0.25">
      <c r="A60" s="40"/>
      <c r="B60" s="41" t="s">
        <v>94</v>
      </c>
      <c r="C60" s="42">
        <v>31</v>
      </c>
      <c r="D60" s="91" t="s">
        <v>96</v>
      </c>
      <c r="E60" s="92">
        <v>3267</v>
      </c>
      <c r="F60" s="93">
        <v>1143.4499999999998</v>
      </c>
      <c r="G60" s="94">
        <v>1</v>
      </c>
      <c r="H60" s="92">
        <v>1408</v>
      </c>
      <c r="I60" s="93">
        <v>344</v>
      </c>
      <c r="J60" s="91">
        <v>1</v>
      </c>
      <c r="K60" s="92">
        <v>3107</v>
      </c>
      <c r="L60" s="93">
        <v>1239.8903255329892</v>
      </c>
      <c r="M60" s="93">
        <v>5</v>
      </c>
      <c r="N60" s="47"/>
      <c r="O60" s="92">
        <v>7782</v>
      </c>
      <c r="P60" s="93">
        <v>2727.340325532989</v>
      </c>
      <c r="Q60" s="43">
        <f t="shared" si="1"/>
        <v>7</v>
      </c>
      <c r="R60" s="48"/>
      <c r="S60" s="49">
        <v>69.133255262505187</v>
      </c>
      <c r="T60" s="49">
        <v>50</v>
      </c>
      <c r="U60" s="50"/>
      <c r="V60" s="51"/>
      <c r="W60" s="52">
        <f t="shared" si="5"/>
        <v>1</v>
      </c>
      <c r="X60" s="53">
        <v>1</v>
      </c>
      <c r="Y60" s="50"/>
      <c r="Z60" s="54">
        <f t="shared" si="2"/>
        <v>1239.8903255329892</v>
      </c>
      <c r="AA60" s="55"/>
      <c r="AB60" s="54">
        <f t="shared" si="3"/>
        <v>1143.4499999999998</v>
      </c>
      <c r="AC60" s="54">
        <f>+[7]PSETK_Kab!D35</f>
        <v>16939.510000000002</v>
      </c>
      <c r="AD60" s="55"/>
      <c r="AE60" s="55"/>
      <c r="AF60" s="54">
        <f t="shared" si="4"/>
        <v>16939.510000000002</v>
      </c>
      <c r="AG60" s="55">
        <f t="shared" si="4"/>
        <v>0</v>
      </c>
      <c r="AH60" s="55"/>
      <c r="AI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</row>
    <row r="61" spans="1:57" outlineLevel="1" x14ac:dyDescent="0.25">
      <c r="A61" s="40"/>
      <c r="B61" s="41" t="s">
        <v>94</v>
      </c>
      <c r="C61" s="42">
        <v>32</v>
      </c>
      <c r="D61" s="91" t="s">
        <v>97</v>
      </c>
      <c r="E61" s="92">
        <v>7700</v>
      </c>
      <c r="F61" s="93">
        <v>2695</v>
      </c>
      <c r="G61" s="94">
        <v>1</v>
      </c>
      <c r="H61" s="92">
        <v>2500</v>
      </c>
      <c r="I61" s="93">
        <v>500</v>
      </c>
      <c r="J61" s="91">
        <v>1</v>
      </c>
      <c r="K61" s="92">
        <v>2990</v>
      </c>
      <c r="L61" s="93">
        <v>1156.5418997458335</v>
      </c>
      <c r="M61" s="93">
        <v>5</v>
      </c>
      <c r="N61" s="47"/>
      <c r="O61" s="92">
        <v>13190</v>
      </c>
      <c r="P61" s="93">
        <v>4351.5418997458337</v>
      </c>
      <c r="Q61" s="43">
        <f t="shared" si="1"/>
        <v>7</v>
      </c>
      <c r="R61" s="48"/>
      <c r="S61" s="49">
        <v>79.017574363049761</v>
      </c>
      <c r="T61" s="49">
        <v>99</v>
      </c>
      <c r="U61" s="50"/>
      <c r="V61" s="51"/>
      <c r="W61" s="52">
        <f t="shared" si="5"/>
        <v>1</v>
      </c>
      <c r="X61" s="53">
        <v>1</v>
      </c>
      <c r="Y61" s="50"/>
      <c r="Z61" s="54">
        <f t="shared" si="2"/>
        <v>1156.5418997458335</v>
      </c>
      <c r="AA61" s="55"/>
      <c r="AB61" s="54">
        <f t="shared" si="3"/>
        <v>2695</v>
      </c>
      <c r="AC61" s="54">
        <f>+[7]PSETK_Kab!D36</f>
        <v>28650</v>
      </c>
      <c r="AD61" s="55"/>
      <c r="AE61" s="55"/>
      <c r="AF61" s="54">
        <f t="shared" si="4"/>
        <v>28650</v>
      </c>
      <c r="AG61" s="55">
        <f t="shared" si="4"/>
        <v>0</v>
      </c>
      <c r="AH61" s="55"/>
      <c r="AI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</row>
    <row r="62" spans="1:57" outlineLevel="1" x14ac:dyDescent="0.25">
      <c r="A62" s="6"/>
      <c r="B62" s="56" t="s">
        <v>94</v>
      </c>
      <c r="C62" s="57">
        <v>33</v>
      </c>
      <c r="D62" s="95" t="s">
        <v>98</v>
      </c>
      <c r="E62" s="96">
        <v>3010</v>
      </c>
      <c r="F62" s="97">
        <v>1053.5</v>
      </c>
      <c r="G62" s="98">
        <v>1</v>
      </c>
      <c r="H62" s="96">
        <v>2000</v>
      </c>
      <c r="I62" s="97">
        <v>600</v>
      </c>
      <c r="J62" s="95">
        <v>1</v>
      </c>
      <c r="K62" s="96">
        <v>3400</v>
      </c>
      <c r="L62" s="97">
        <v>1710.9626849116503</v>
      </c>
      <c r="M62" s="97">
        <v>6</v>
      </c>
      <c r="N62" s="62"/>
      <c r="O62" s="96">
        <v>8410</v>
      </c>
      <c r="P62" s="97">
        <v>3364.4626849116503</v>
      </c>
      <c r="Q62" s="58">
        <f t="shared" si="1"/>
        <v>8</v>
      </c>
      <c r="R62" s="63"/>
      <c r="S62" s="64">
        <v>55.079159930060484</v>
      </c>
      <c r="T62" s="64">
        <v>66</v>
      </c>
      <c r="U62" s="65"/>
      <c r="V62" s="66"/>
      <c r="W62" s="67">
        <f t="shared" si="5"/>
        <v>1</v>
      </c>
      <c r="X62" s="68">
        <v>1</v>
      </c>
      <c r="Y62" s="65"/>
      <c r="Z62" s="69">
        <f t="shared" si="2"/>
        <v>1710.9626849116503</v>
      </c>
      <c r="AA62" s="70"/>
      <c r="AB62" s="69">
        <f t="shared" si="3"/>
        <v>1053.5</v>
      </c>
      <c r="AC62" s="69">
        <f>+[7]PSETK_Kab!D37</f>
        <v>22518</v>
      </c>
      <c r="AD62" s="70"/>
      <c r="AE62" s="70"/>
      <c r="AF62" s="69">
        <f t="shared" si="4"/>
        <v>22518</v>
      </c>
      <c r="AG62" s="70">
        <f t="shared" si="4"/>
        <v>0</v>
      </c>
      <c r="AH62" s="70"/>
      <c r="AI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</row>
    <row r="63" spans="1:57" outlineLevel="1" x14ac:dyDescent="0.25">
      <c r="A63" s="71" t="s">
        <v>99</v>
      </c>
      <c r="B63" s="41" t="s">
        <v>100</v>
      </c>
      <c r="C63" s="42">
        <v>34</v>
      </c>
      <c r="D63" s="91" t="s">
        <v>101</v>
      </c>
      <c r="E63" s="92">
        <v>0</v>
      </c>
      <c r="F63" s="93">
        <v>0</v>
      </c>
      <c r="G63" s="94">
        <v>0</v>
      </c>
      <c r="H63" s="92">
        <v>2059</v>
      </c>
      <c r="I63" s="93">
        <v>1809</v>
      </c>
      <c r="J63" s="91">
        <v>1</v>
      </c>
      <c r="K63" s="92">
        <v>2480</v>
      </c>
      <c r="L63" s="93">
        <v>992</v>
      </c>
      <c r="M63" s="93">
        <v>7</v>
      </c>
      <c r="N63" s="47"/>
      <c r="O63" s="92">
        <v>4539</v>
      </c>
      <c r="P63" s="93">
        <v>2801</v>
      </c>
      <c r="Q63" s="43">
        <f t="shared" si="1"/>
        <v>8</v>
      </c>
      <c r="R63" s="48"/>
      <c r="S63" s="49">
        <v>29.577572903163045</v>
      </c>
      <c r="T63" s="49">
        <v>49</v>
      </c>
      <c r="U63" s="50"/>
      <c r="V63" s="51"/>
      <c r="W63" s="52">
        <f t="shared" si="5"/>
        <v>1</v>
      </c>
      <c r="X63" s="53">
        <v>1</v>
      </c>
      <c r="Y63" s="50"/>
      <c r="Z63" s="54">
        <f t="shared" si="2"/>
        <v>992</v>
      </c>
      <c r="AA63" s="55"/>
      <c r="AB63" s="54">
        <f t="shared" si="3"/>
        <v>0</v>
      </c>
      <c r="AC63" s="54">
        <f>+[7]PSETK_Kab!D38</f>
        <v>14199</v>
      </c>
      <c r="AD63" s="55"/>
      <c r="AE63" s="55"/>
      <c r="AF63" s="54">
        <f t="shared" si="4"/>
        <v>14199</v>
      </c>
      <c r="AG63" s="55">
        <f t="shared" si="4"/>
        <v>0</v>
      </c>
      <c r="AH63" s="55"/>
      <c r="AI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</row>
    <row r="64" spans="1:57" outlineLevel="1" x14ac:dyDescent="0.25">
      <c r="A64" s="6"/>
      <c r="B64" s="56" t="s">
        <v>100</v>
      </c>
      <c r="C64" s="57">
        <v>35</v>
      </c>
      <c r="D64" s="95" t="s">
        <v>102</v>
      </c>
      <c r="E64" s="96">
        <v>9201</v>
      </c>
      <c r="F64" s="97">
        <v>2947.3882222222219</v>
      </c>
      <c r="G64" s="98">
        <v>2</v>
      </c>
      <c r="H64" s="96">
        <v>4333</v>
      </c>
      <c r="I64" s="97">
        <v>3469</v>
      </c>
      <c r="J64" s="95">
        <v>2</v>
      </c>
      <c r="K64" s="96">
        <v>3469</v>
      </c>
      <c r="L64" s="97">
        <v>2495</v>
      </c>
      <c r="M64" s="97">
        <v>12</v>
      </c>
      <c r="N64" s="62"/>
      <c r="O64" s="96">
        <v>17003</v>
      </c>
      <c r="P64" s="97">
        <v>8911.3882222222219</v>
      </c>
      <c r="Q64" s="58">
        <f t="shared" si="1"/>
        <v>16</v>
      </c>
      <c r="R64" s="63"/>
      <c r="S64" s="64">
        <v>121.19655909833241</v>
      </c>
      <c r="T64" s="64">
        <v>70</v>
      </c>
      <c r="U64" s="65"/>
      <c r="V64" s="66"/>
      <c r="W64" s="67">
        <f t="shared" si="5"/>
        <v>1</v>
      </c>
      <c r="X64" s="68">
        <v>1</v>
      </c>
      <c r="Y64" s="65"/>
      <c r="Z64" s="69">
        <f t="shared" si="2"/>
        <v>2495</v>
      </c>
      <c r="AA64" s="70"/>
      <c r="AB64" s="69">
        <f t="shared" si="3"/>
        <v>2947.3882222222219</v>
      </c>
      <c r="AC64" s="69">
        <f>+[7]PSETK_Kab!D39</f>
        <v>8621</v>
      </c>
      <c r="AD64" s="70"/>
      <c r="AE64" s="70"/>
      <c r="AF64" s="69">
        <f t="shared" si="4"/>
        <v>8621</v>
      </c>
      <c r="AG64" s="70">
        <f t="shared" si="4"/>
        <v>0</v>
      </c>
      <c r="AH64" s="70"/>
      <c r="AI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</row>
    <row r="65" spans="1:57" outlineLevel="1" x14ac:dyDescent="0.25">
      <c r="A65" s="71" t="s">
        <v>103</v>
      </c>
      <c r="B65" s="41" t="s">
        <v>104</v>
      </c>
      <c r="C65" s="42">
        <v>36</v>
      </c>
      <c r="D65" s="91" t="s">
        <v>105</v>
      </c>
      <c r="E65" s="92">
        <v>0</v>
      </c>
      <c r="F65" s="93">
        <v>0</v>
      </c>
      <c r="G65" s="94">
        <v>0</v>
      </c>
      <c r="H65" s="92">
        <v>1419</v>
      </c>
      <c r="I65" s="93">
        <v>1419</v>
      </c>
      <c r="J65" s="91">
        <v>1</v>
      </c>
      <c r="K65" s="92">
        <v>2867</v>
      </c>
      <c r="L65" s="93">
        <v>1146.8000000000002</v>
      </c>
      <c r="M65" s="93">
        <v>5</v>
      </c>
      <c r="N65" s="47"/>
      <c r="O65" s="92">
        <v>4286</v>
      </c>
      <c r="P65" s="93">
        <v>2565.8000000000002</v>
      </c>
      <c r="Q65" s="43">
        <f t="shared" si="1"/>
        <v>6</v>
      </c>
      <c r="R65" s="48"/>
      <c r="S65" s="49">
        <v>14.52736850925559</v>
      </c>
      <c r="T65" s="49">
        <v>53</v>
      </c>
      <c r="U65" s="50"/>
      <c r="V65" s="51"/>
      <c r="W65" s="52">
        <f t="shared" si="5"/>
        <v>1</v>
      </c>
      <c r="X65" s="53">
        <v>1</v>
      </c>
      <c r="Y65" s="50"/>
      <c r="Z65" s="54">
        <f t="shared" si="2"/>
        <v>1146.8000000000002</v>
      </c>
      <c r="AA65" s="55"/>
      <c r="AB65" s="54">
        <f t="shared" si="3"/>
        <v>0</v>
      </c>
      <c r="AC65" s="54">
        <f>+[7]PSETK_Kab!D40</f>
        <v>16483</v>
      </c>
      <c r="AD65" s="55"/>
      <c r="AE65" s="55"/>
      <c r="AF65" s="54">
        <f t="shared" si="4"/>
        <v>16483</v>
      </c>
      <c r="AG65" s="55">
        <f t="shared" si="4"/>
        <v>0</v>
      </c>
      <c r="AH65" s="55"/>
      <c r="AI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</row>
    <row r="66" spans="1:57" outlineLevel="1" x14ac:dyDescent="0.25">
      <c r="A66" s="40"/>
      <c r="B66" s="41" t="s">
        <v>104</v>
      </c>
      <c r="C66" s="42">
        <v>37</v>
      </c>
      <c r="D66" s="91" t="s">
        <v>106</v>
      </c>
      <c r="E66" s="92">
        <v>0</v>
      </c>
      <c r="F66" s="93">
        <v>0</v>
      </c>
      <c r="G66" s="94">
        <v>0</v>
      </c>
      <c r="H66" s="92">
        <v>1200</v>
      </c>
      <c r="I66" s="93">
        <v>750</v>
      </c>
      <c r="J66" s="91">
        <v>1</v>
      </c>
      <c r="K66" s="92">
        <v>2886</v>
      </c>
      <c r="L66" s="93">
        <v>2069.9638350363266</v>
      </c>
      <c r="M66" s="93">
        <v>8</v>
      </c>
      <c r="N66" s="47"/>
      <c r="O66" s="92">
        <v>4086</v>
      </c>
      <c r="P66" s="93">
        <v>2819.9638350363266</v>
      </c>
      <c r="Q66" s="43">
        <f t="shared" si="1"/>
        <v>9</v>
      </c>
      <c r="R66" s="48"/>
      <c r="S66" s="49">
        <v>65.269124620724526</v>
      </c>
      <c r="T66" s="49">
        <v>130</v>
      </c>
      <c r="U66" s="50"/>
      <c r="V66" s="51"/>
      <c r="W66" s="52">
        <f t="shared" si="5"/>
        <v>1</v>
      </c>
      <c r="X66" s="53">
        <v>1</v>
      </c>
      <c r="Y66" s="50"/>
      <c r="Z66" s="54">
        <f t="shared" si="2"/>
        <v>2069.9638350363266</v>
      </c>
      <c r="AA66" s="55"/>
      <c r="AB66" s="54">
        <f t="shared" si="3"/>
        <v>0</v>
      </c>
      <c r="AC66" s="54">
        <f>+[7]PSETK_Kab!D41</f>
        <v>9464</v>
      </c>
      <c r="AD66" s="55"/>
      <c r="AE66" s="55"/>
      <c r="AF66" s="54">
        <f t="shared" si="4"/>
        <v>9464</v>
      </c>
      <c r="AG66" s="55">
        <f t="shared" si="4"/>
        <v>0</v>
      </c>
      <c r="AH66" s="55"/>
      <c r="AI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</row>
    <row r="67" spans="1:57" outlineLevel="1" x14ac:dyDescent="0.25">
      <c r="A67" s="6"/>
      <c r="B67" s="56" t="s">
        <v>104</v>
      </c>
      <c r="C67" s="57">
        <v>38</v>
      </c>
      <c r="D67" s="95" t="s">
        <v>107</v>
      </c>
      <c r="E67" s="96">
        <v>9287</v>
      </c>
      <c r="F67" s="97">
        <v>2332.0688888888885</v>
      </c>
      <c r="G67" s="98">
        <v>3</v>
      </c>
      <c r="H67" s="96">
        <v>3338</v>
      </c>
      <c r="I67" s="97">
        <v>1266</v>
      </c>
      <c r="J67" s="95">
        <v>2</v>
      </c>
      <c r="K67" s="96">
        <v>7405.28</v>
      </c>
      <c r="L67" s="97">
        <v>2868.9431385057719</v>
      </c>
      <c r="M67" s="97">
        <v>14</v>
      </c>
      <c r="N67" s="62"/>
      <c r="O67" s="96">
        <v>20030.28</v>
      </c>
      <c r="P67" s="97">
        <v>6467.0120273946604</v>
      </c>
      <c r="Q67" s="58">
        <f t="shared" si="1"/>
        <v>19</v>
      </c>
      <c r="R67" s="63"/>
      <c r="S67" s="64">
        <v>6.9409131217559752</v>
      </c>
      <c r="T67" s="64">
        <v>37</v>
      </c>
      <c r="U67" s="65"/>
      <c r="V67" s="66"/>
      <c r="W67" s="67">
        <f t="shared" si="5"/>
        <v>1</v>
      </c>
      <c r="X67" s="68">
        <v>1</v>
      </c>
      <c r="Y67" s="65"/>
      <c r="Z67" s="69">
        <f t="shared" si="2"/>
        <v>2868.9431385057719</v>
      </c>
      <c r="AA67" s="70"/>
      <c r="AB67" s="69">
        <f t="shared" si="3"/>
        <v>2332.0688888888885</v>
      </c>
      <c r="AC67" s="69">
        <f>+[7]PSETK_Kab!D42</f>
        <v>13818</v>
      </c>
      <c r="AD67" s="70"/>
      <c r="AE67" s="70"/>
      <c r="AF67" s="69">
        <f t="shared" si="4"/>
        <v>13818</v>
      </c>
      <c r="AG67" s="70">
        <f t="shared" si="4"/>
        <v>0</v>
      </c>
      <c r="AH67" s="70"/>
      <c r="AI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</row>
    <row r="68" spans="1:57" outlineLevel="1" x14ac:dyDescent="0.25">
      <c r="A68" s="71" t="s">
        <v>108</v>
      </c>
      <c r="B68" s="41" t="s">
        <v>109</v>
      </c>
      <c r="C68" s="42">
        <v>39</v>
      </c>
      <c r="D68" s="91" t="s">
        <v>110</v>
      </c>
      <c r="E68" s="92">
        <v>2174</v>
      </c>
      <c r="F68" s="93">
        <v>652.19999999999993</v>
      </c>
      <c r="G68" s="94">
        <v>0.33333333333333331</v>
      </c>
      <c r="H68" s="92">
        <v>2305</v>
      </c>
      <c r="I68" s="93">
        <v>2305</v>
      </c>
      <c r="J68" s="91">
        <v>1</v>
      </c>
      <c r="K68" s="92">
        <v>3090</v>
      </c>
      <c r="L68" s="93">
        <v>1804.6708819000976</v>
      </c>
      <c r="M68" s="93">
        <v>9</v>
      </c>
      <c r="N68" s="47"/>
      <c r="O68" s="92">
        <v>7569</v>
      </c>
      <c r="P68" s="93">
        <v>4761.8708819000976</v>
      </c>
      <c r="Q68" s="43">
        <f t="shared" si="1"/>
        <v>10.333333333333334</v>
      </c>
      <c r="R68" s="48"/>
      <c r="S68" s="49">
        <v>229.41217019276837</v>
      </c>
      <c r="T68" s="49">
        <v>126</v>
      </c>
      <c r="U68" s="50"/>
      <c r="V68" s="51"/>
      <c r="W68" s="52">
        <f t="shared" si="5"/>
        <v>1</v>
      </c>
      <c r="X68" s="53">
        <v>1</v>
      </c>
      <c r="Y68" s="50"/>
      <c r="Z68" s="54">
        <f t="shared" si="2"/>
        <v>1804.6708819000976</v>
      </c>
      <c r="AA68" s="55"/>
      <c r="AB68" s="54">
        <f t="shared" si="3"/>
        <v>652.19999999999993</v>
      </c>
      <c r="AC68" s="54">
        <f>+[7]PSETK_Kab!D43</f>
        <v>20964.822</v>
      </c>
      <c r="AD68" s="55"/>
      <c r="AE68" s="55"/>
      <c r="AF68" s="54">
        <f t="shared" si="4"/>
        <v>20964.822</v>
      </c>
      <c r="AG68" s="55">
        <f t="shared" si="4"/>
        <v>0</v>
      </c>
      <c r="AH68" s="55"/>
      <c r="AI68" s="72"/>
      <c r="AJ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</row>
    <row r="69" spans="1:57" outlineLevel="1" x14ac:dyDescent="0.25">
      <c r="A69" s="40"/>
      <c r="B69" s="41" t="s">
        <v>109</v>
      </c>
      <c r="C69" s="42">
        <v>40</v>
      </c>
      <c r="D69" s="91" t="s">
        <v>111</v>
      </c>
      <c r="E69" s="92">
        <v>42931</v>
      </c>
      <c r="F69" s="93">
        <v>14167.230000000001</v>
      </c>
      <c r="G69" s="94">
        <v>0.33333333333333331</v>
      </c>
      <c r="H69" s="92">
        <v>1568</v>
      </c>
      <c r="I69" s="93">
        <v>1568</v>
      </c>
      <c r="J69" s="91">
        <v>1</v>
      </c>
      <c r="K69" s="92">
        <v>1743</v>
      </c>
      <c r="L69" s="93">
        <v>1000.8588464383807</v>
      </c>
      <c r="M69" s="93">
        <v>6</v>
      </c>
      <c r="N69" s="47"/>
      <c r="O69" s="92">
        <v>46242</v>
      </c>
      <c r="P69" s="93">
        <v>16736.088846438382</v>
      </c>
      <c r="Q69" s="43">
        <f t="shared" si="1"/>
        <v>7.333333333333333</v>
      </c>
      <c r="R69" s="48"/>
      <c r="S69" s="49">
        <v>16.564747915482936</v>
      </c>
      <c r="T69" s="49">
        <v>87</v>
      </c>
      <c r="U69" s="50"/>
      <c r="V69" s="51"/>
      <c r="W69" s="52">
        <f t="shared" si="5"/>
        <v>1</v>
      </c>
      <c r="X69" s="53">
        <v>1</v>
      </c>
      <c r="Y69" s="50"/>
      <c r="Z69" s="54">
        <f t="shared" si="2"/>
        <v>1000.8588464383807</v>
      </c>
      <c r="AA69" s="55"/>
      <c r="AB69" s="54">
        <f t="shared" si="3"/>
        <v>14167.230000000001</v>
      </c>
      <c r="AC69" s="54">
        <f>+[7]PSETK_Kab!D44</f>
        <v>23715.601999999999</v>
      </c>
      <c r="AD69" s="55"/>
      <c r="AE69" s="55"/>
      <c r="AF69" s="54">
        <f t="shared" si="4"/>
        <v>23715.601999999999</v>
      </c>
      <c r="AG69" s="55">
        <f t="shared" si="4"/>
        <v>0</v>
      </c>
      <c r="AH69" s="55"/>
      <c r="AI69" s="72"/>
      <c r="AJ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</row>
    <row r="70" spans="1:57" outlineLevel="1" x14ac:dyDescent="0.25">
      <c r="A70" s="40"/>
      <c r="B70" s="41" t="s">
        <v>109</v>
      </c>
      <c r="C70" s="42">
        <v>41</v>
      </c>
      <c r="D70" s="91" t="s">
        <v>112</v>
      </c>
      <c r="E70" s="92">
        <v>15195</v>
      </c>
      <c r="F70" s="93">
        <v>4558.5</v>
      </c>
      <c r="G70" s="94">
        <v>0.33333333333333331</v>
      </c>
      <c r="H70" s="92">
        <v>2000</v>
      </c>
      <c r="I70" s="93">
        <v>2000</v>
      </c>
      <c r="J70" s="91">
        <v>1</v>
      </c>
      <c r="K70" s="92">
        <v>3394</v>
      </c>
      <c r="L70" s="93">
        <v>2036.4</v>
      </c>
      <c r="M70" s="93">
        <v>9</v>
      </c>
      <c r="N70" s="47"/>
      <c r="O70" s="92">
        <v>20589</v>
      </c>
      <c r="P70" s="93">
        <v>8594.9</v>
      </c>
      <c r="Q70" s="43">
        <f t="shared" si="1"/>
        <v>10.333333333333334</v>
      </c>
      <c r="R70" s="48"/>
      <c r="S70" s="49">
        <v>140.70153863187574</v>
      </c>
      <c r="T70" s="49">
        <v>94</v>
      </c>
      <c r="U70" s="50"/>
      <c r="V70" s="51"/>
      <c r="W70" s="52">
        <f t="shared" si="5"/>
        <v>1</v>
      </c>
      <c r="X70" s="53">
        <v>1</v>
      </c>
      <c r="Y70" s="50"/>
      <c r="Z70" s="54">
        <f t="shared" si="2"/>
        <v>2036.4</v>
      </c>
      <c r="AA70" s="55"/>
      <c r="AB70" s="54">
        <f t="shared" si="3"/>
        <v>4558.5</v>
      </c>
      <c r="AC70" s="54">
        <f>+[7]PSETK_Kab!D45</f>
        <v>21742</v>
      </c>
      <c r="AD70" s="55"/>
      <c r="AE70" s="55"/>
      <c r="AF70" s="54">
        <f t="shared" si="4"/>
        <v>21742</v>
      </c>
      <c r="AG70" s="55">
        <f t="shared" si="4"/>
        <v>0</v>
      </c>
      <c r="AH70" s="55"/>
      <c r="AI70" s="72"/>
      <c r="AJ70" s="72"/>
      <c r="AN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</row>
    <row r="71" spans="1:57" outlineLevel="1" x14ac:dyDescent="0.25">
      <c r="A71" s="40"/>
      <c r="B71" s="41" t="s">
        <v>109</v>
      </c>
      <c r="C71" s="42">
        <v>42</v>
      </c>
      <c r="D71" s="91" t="s">
        <v>113</v>
      </c>
      <c r="E71" s="92">
        <v>3520</v>
      </c>
      <c r="F71" s="93">
        <v>1232</v>
      </c>
      <c r="G71" s="94">
        <v>1</v>
      </c>
      <c r="H71" s="92">
        <v>2258</v>
      </c>
      <c r="I71" s="93">
        <v>1874.14</v>
      </c>
      <c r="J71" s="91">
        <v>1</v>
      </c>
      <c r="K71" s="92">
        <v>2131.1</v>
      </c>
      <c r="L71" s="93">
        <v>908.44</v>
      </c>
      <c r="M71" s="93">
        <v>5</v>
      </c>
      <c r="N71" s="47"/>
      <c r="O71" s="92">
        <v>7909.1</v>
      </c>
      <c r="P71" s="93">
        <v>4014.5800000000004</v>
      </c>
      <c r="Q71" s="43">
        <f t="shared" si="1"/>
        <v>7</v>
      </c>
      <c r="R71" s="48"/>
      <c r="S71" s="49">
        <v>22.28988087832165</v>
      </c>
      <c r="T71" s="49">
        <v>121</v>
      </c>
      <c r="U71" s="50"/>
      <c r="V71" s="51"/>
      <c r="W71" s="52">
        <f t="shared" ref="W71:W78" si="7">+W70</f>
        <v>1</v>
      </c>
      <c r="X71" s="53">
        <v>1</v>
      </c>
      <c r="Y71" s="50"/>
      <c r="Z71" s="54">
        <f t="shared" si="2"/>
        <v>908.44</v>
      </c>
      <c r="AA71" s="55"/>
      <c r="AB71" s="54">
        <f t="shared" si="3"/>
        <v>1232</v>
      </c>
      <c r="AC71" s="54">
        <f>+[7]PSETK_Kab!D46</f>
        <v>4046</v>
      </c>
      <c r="AD71" s="55"/>
      <c r="AE71" s="55"/>
      <c r="AF71" s="54">
        <f t="shared" si="4"/>
        <v>4046</v>
      </c>
      <c r="AG71" s="55">
        <f t="shared" si="4"/>
        <v>0</v>
      </c>
      <c r="AH71" s="55"/>
      <c r="AI71" s="72"/>
      <c r="AJ71" s="72"/>
      <c r="AN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</row>
    <row r="72" spans="1:57" outlineLevel="1" x14ac:dyDescent="0.25">
      <c r="A72" s="6"/>
      <c r="B72" s="56" t="s">
        <v>109</v>
      </c>
      <c r="C72" s="57">
        <v>43</v>
      </c>
      <c r="D72" s="95" t="s">
        <v>114</v>
      </c>
      <c r="E72" s="96">
        <v>4633</v>
      </c>
      <c r="F72" s="97">
        <v>1621.55</v>
      </c>
      <c r="G72" s="98">
        <v>1</v>
      </c>
      <c r="H72" s="96">
        <v>1777</v>
      </c>
      <c r="I72" s="97">
        <v>1457</v>
      </c>
      <c r="J72" s="95">
        <v>1</v>
      </c>
      <c r="K72" s="96">
        <v>3244</v>
      </c>
      <c r="L72" s="97">
        <v>1258.4597144176648</v>
      </c>
      <c r="M72" s="97">
        <v>7</v>
      </c>
      <c r="N72" s="62"/>
      <c r="O72" s="96">
        <v>9654</v>
      </c>
      <c r="P72" s="97">
        <v>4337.0097144176652</v>
      </c>
      <c r="Q72" s="58">
        <f t="shared" si="1"/>
        <v>9</v>
      </c>
      <c r="R72" s="63"/>
      <c r="S72" s="64">
        <v>56.151506999601565</v>
      </c>
      <c r="T72" s="64">
        <v>224</v>
      </c>
      <c r="U72" s="65"/>
      <c r="V72" s="66"/>
      <c r="W72" s="67">
        <f t="shared" si="7"/>
        <v>1</v>
      </c>
      <c r="X72" s="68">
        <v>1</v>
      </c>
      <c r="Y72" s="65"/>
      <c r="Z72" s="69">
        <f t="shared" si="2"/>
        <v>1258.4597144176648</v>
      </c>
      <c r="AA72" s="70"/>
      <c r="AB72" s="69">
        <f t="shared" si="3"/>
        <v>1621.55</v>
      </c>
      <c r="AC72" s="69">
        <f>+[7]PSETK_Kab!D47</f>
        <v>24026</v>
      </c>
      <c r="AD72" s="70"/>
      <c r="AE72" s="70"/>
      <c r="AF72" s="69">
        <f t="shared" si="4"/>
        <v>24026</v>
      </c>
      <c r="AG72" s="70">
        <f t="shared" si="4"/>
        <v>0</v>
      </c>
      <c r="AH72" s="70"/>
      <c r="AI72" s="72"/>
      <c r="AJ72" s="72"/>
      <c r="AN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</row>
    <row r="73" spans="1:57" outlineLevel="1" x14ac:dyDescent="0.25">
      <c r="A73" s="71" t="s">
        <v>115</v>
      </c>
      <c r="B73" s="41" t="s">
        <v>116</v>
      </c>
      <c r="C73" s="42">
        <v>44</v>
      </c>
      <c r="D73" s="91" t="s">
        <v>117</v>
      </c>
      <c r="E73" s="92">
        <v>6838</v>
      </c>
      <c r="F73" s="93">
        <v>2393.3000000000002</v>
      </c>
      <c r="G73" s="94">
        <v>2</v>
      </c>
      <c r="H73" s="92">
        <v>4361</v>
      </c>
      <c r="I73" s="93">
        <v>1308.3</v>
      </c>
      <c r="J73" s="91">
        <v>2</v>
      </c>
      <c r="K73" s="92">
        <v>2400.35</v>
      </c>
      <c r="L73" s="93">
        <v>1194.6602177232144</v>
      </c>
      <c r="M73" s="93">
        <v>6</v>
      </c>
      <c r="N73" s="47"/>
      <c r="O73" s="92">
        <v>13599.35</v>
      </c>
      <c r="P73" s="93">
        <v>4896.2602177232147</v>
      </c>
      <c r="Q73" s="43">
        <f t="shared" si="1"/>
        <v>10</v>
      </c>
      <c r="R73" s="48"/>
      <c r="S73" s="49">
        <v>48.068891027687421</v>
      </c>
      <c r="T73" s="49">
        <v>58</v>
      </c>
      <c r="U73" s="50"/>
      <c r="V73" s="51"/>
      <c r="W73" s="52">
        <f t="shared" si="7"/>
        <v>1</v>
      </c>
      <c r="X73" s="53">
        <v>1</v>
      </c>
      <c r="Y73" s="50"/>
      <c r="Z73" s="54">
        <f t="shared" si="2"/>
        <v>1194.6602177232144</v>
      </c>
      <c r="AA73" s="55"/>
      <c r="AB73" s="54">
        <f t="shared" si="3"/>
        <v>2393.3000000000002</v>
      </c>
      <c r="AC73" s="54">
        <f>+[7]PSETK_Kab!D48</f>
        <v>9843</v>
      </c>
      <c r="AD73" s="55"/>
      <c r="AE73" s="55"/>
      <c r="AF73" s="54">
        <f t="shared" si="4"/>
        <v>9843</v>
      </c>
      <c r="AG73" s="55">
        <f t="shared" si="4"/>
        <v>0</v>
      </c>
      <c r="AH73" s="55"/>
      <c r="AI73" s="72"/>
      <c r="AJ73" s="72"/>
      <c r="AN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</row>
    <row r="74" spans="1:57" outlineLevel="1" x14ac:dyDescent="0.25">
      <c r="A74" s="40"/>
      <c r="B74" s="41" t="s">
        <v>116</v>
      </c>
      <c r="C74" s="42">
        <v>45</v>
      </c>
      <c r="D74" s="91" t="s">
        <v>118</v>
      </c>
      <c r="E74" s="92">
        <v>3424</v>
      </c>
      <c r="F74" s="93">
        <v>1198</v>
      </c>
      <c r="G74" s="94">
        <v>1</v>
      </c>
      <c r="H74" s="92">
        <v>3525</v>
      </c>
      <c r="I74" s="93">
        <v>1057.5</v>
      </c>
      <c r="J74" s="91">
        <v>2</v>
      </c>
      <c r="K74" s="92">
        <v>5824</v>
      </c>
      <c r="L74" s="93">
        <v>2882.566349831015</v>
      </c>
      <c r="M74" s="93">
        <v>9</v>
      </c>
      <c r="N74" s="47"/>
      <c r="O74" s="92">
        <v>12773</v>
      </c>
      <c r="P74" s="93">
        <v>5138.066349831015</v>
      </c>
      <c r="Q74" s="43">
        <f t="shared" si="1"/>
        <v>12</v>
      </c>
      <c r="R74" s="48"/>
      <c r="S74" s="49">
        <v>153.97516802997634</v>
      </c>
      <c r="T74" s="49">
        <v>107</v>
      </c>
      <c r="U74" s="50"/>
      <c r="V74" s="51"/>
      <c r="W74" s="52">
        <f t="shared" si="7"/>
        <v>1</v>
      </c>
      <c r="X74" s="53">
        <v>1</v>
      </c>
      <c r="Y74" s="50"/>
      <c r="Z74" s="54">
        <f t="shared" si="2"/>
        <v>2882.566349831015</v>
      </c>
      <c r="AA74" s="55"/>
      <c r="AB74" s="54">
        <f t="shared" si="3"/>
        <v>1198</v>
      </c>
      <c r="AC74" s="54">
        <f>+[7]PSETK_Kab!D49</f>
        <v>34758</v>
      </c>
      <c r="AD74" s="55"/>
      <c r="AE74" s="55"/>
      <c r="AF74" s="54">
        <f t="shared" si="4"/>
        <v>34758</v>
      </c>
      <c r="AG74" s="55">
        <f t="shared" si="4"/>
        <v>0</v>
      </c>
      <c r="AH74" s="55"/>
      <c r="AI74" s="72"/>
      <c r="AJ74" s="72"/>
      <c r="AN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</row>
    <row r="75" spans="1:57" outlineLevel="1" x14ac:dyDescent="0.25">
      <c r="A75" s="40"/>
      <c r="B75" s="41" t="s">
        <v>116</v>
      </c>
      <c r="C75" s="42">
        <v>46</v>
      </c>
      <c r="D75" s="91" t="s">
        <v>119</v>
      </c>
      <c r="E75" s="92">
        <v>4815</v>
      </c>
      <c r="F75" s="93">
        <v>1685</v>
      </c>
      <c r="G75" s="94">
        <v>1</v>
      </c>
      <c r="H75" s="92">
        <v>4650</v>
      </c>
      <c r="I75" s="93">
        <v>1395</v>
      </c>
      <c r="J75" s="91">
        <v>2</v>
      </c>
      <c r="K75" s="92">
        <v>4430</v>
      </c>
      <c r="L75" s="93">
        <v>2201.2008261005717</v>
      </c>
      <c r="M75" s="93">
        <v>7</v>
      </c>
      <c r="N75" s="47"/>
      <c r="O75" s="92">
        <v>13895</v>
      </c>
      <c r="P75" s="93">
        <v>5281.2008261005722</v>
      </c>
      <c r="Q75" s="43">
        <f t="shared" si="1"/>
        <v>10</v>
      </c>
      <c r="R75" s="48"/>
      <c r="S75" s="49">
        <v>45.246644262576808</v>
      </c>
      <c r="T75" s="49">
        <v>66</v>
      </c>
      <c r="U75" s="50"/>
      <c r="V75" s="51"/>
      <c r="W75" s="52">
        <f t="shared" si="7"/>
        <v>1</v>
      </c>
      <c r="X75" s="53">
        <v>1</v>
      </c>
      <c r="Y75" s="50"/>
      <c r="Z75" s="54">
        <f t="shared" si="2"/>
        <v>2201.2008261005717</v>
      </c>
      <c r="AA75" s="55"/>
      <c r="AB75" s="54">
        <f t="shared" si="3"/>
        <v>1685</v>
      </c>
      <c r="AC75" s="54">
        <f>+[7]PSETK_Kab!D50</f>
        <v>11297</v>
      </c>
      <c r="AD75" s="55"/>
      <c r="AE75" s="55"/>
      <c r="AF75" s="54">
        <f t="shared" si="4"/>
        <v>11297</v>
      </c>
      <c r="AG75" s="55">
        <f t="shared" si="4"/>
        <v>0</v>
      </c>
      <c r="AH75" s="55"/>
      <c r="AI75" s="72"/>
      <c r="AJ75" s="72"/>
      <c r="AN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</row>
    <row r="76" spans="1:57" outlineLevel="1" x14ac:dyDescent="0.25">
      <c r="A76" s="6"/>
      <c r="B76" s="56" t="s">
        <v>116</v>
      </c>
      <c r="C76" s="57">
        <v>47</v>
      </c>
      <c r="D76" s="95" t="s">
        <v>120</v>
      </c>
      <c r="E76" s="96">
        <v>7380</v>
      </c>
      <c r="F76" s="97">
        <v>2582</v>
      </c>
      <c r="G76" s="98">
        <v>2</v>
      </c>
      <c r="H76" s="96">
        <v>1217</v>
      </c>
      <c r="I76" s="97">
        <v>365.09999999999997</v>
      </c>
      <c r="J76" s="95">
        <v>1</v>
      </c>
      <c r="K76" s="96">
        <v>2335</v>
      </c>
      <c r="L76" s="97">
        <v>1161.7109833020695</v>
      </c>
      <c r="M76" s="97">
        <v>6</v>
      </c>
      <c r="N76" s="62"/>
      <c r="O76" s="96">
        <v>10932</v>
      </c>
      <c r="P76" s="97">
        <v>4108.8109833020699</v>
      </c>
      <c r="Q76" s="58">
        <f t="shared" si="1"/>
        <v>9</v>
      </c>
      <c r="R76" s="63"/>
      <c r="S76" s="64">
        <v>41.517437289396618</v>
      </c>
      <c r="T76" s="64">
        <v>64</v>
      </c>
      <c r="U76" s="65"/>
      <c r="V76" s="66"/>
      <c r="W76" s="67">
        <f t="shared" si="7"/>
        <v>1</v>
      </c>
      <c r="X76" s="68">
        <v>1</v>
      </c>
      <c r="Y76" s="65"/>
      <c r="Z76" s="69">
        <f t="shared" si="2"/>
        <v>1161.7109833020695</v>
      </c>
      <c r="AA76" s="70"/>
      <c r="AB76" s="69">
        <f t="shared" si="3"/>
        <v>2582</v>
      </c>
      <c r="AC76" s="69">
        <f>+[7]PSETK_Kab!D51</f>
        <v>27576</v>
      </c>
      <c r="AD76" s="70"/>
      <c r="AE76" s="70"/>
      <c r="AF76" s="69">
        <f t="shared" si="4"/>
        <v>27576</v>
      </c>
      <c r="AG76" s="70">
        <f t="shared" si="4"/>
        <v>0</v>
      </c>
      <c r="AH76" s="70"/>
      <c r="AI76" s="72"/>
      <c r="AJ76" s="72"/>
      <c r="AN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</row>
    <row r="77" spans="1:57" outlineLevel="1" x14ac:dyDescent="0.25">
      <c r="A77" s="71" t="s">
        <v>121</v>
      </c>
      <c r="B77" s="41" t="s">
        <v>122</v>
      </c>
      <c r="C77" s="42">
        <v>48</v>
      </c>
      <c r="D77" s="91" t="s">
        <v>123</v>
      </c>
      <c r="E77" s="92">
        <v>8743</v>
      </c>
      <c r="F77" s="93">
        <v>631.63157705105493</v>
      </c>
      <c r="G77" s="94">
        <v>2</v>
      </c>
      <c r="H77" s="92">
        <v>3450</v>
      </c>
      <c r="I77" s="93">
        <v>1353.3200000000002</v>
      </c>
      <c r="J77" s="91">
        <v>3</v>
      </c>
      <c r="K77" s="92">
        <v>1200</v>
      </c>
      <c r="L77" s="93">
        <v>670.4489273069853</v>
      </c>
      <c r="M77" s="93">
        <v>4</v>
      </c>
      <c r="N77" s="47"/>
      <c r="O77" s="92">
        <v>13393</v>
      </c>
      <c r="P77" s="93">
        <v>2655.4005043580405</v>
      </c>
      <c r="Q77" s="43">
        <f t="shared" si="1"/>
        <v>9</v>
      </c>
      <c r="R77" s="48"/>
      <c r="S77" s="49">
        <v>84.10188658828686</v>
      </c>
      <c r="T77" s="49">
        <v>362</v>
      </c>
      <c r="U77" s="50"/>
      <c r="V77" s="51"/>
      <c r="W77" s="52">
        <f t="shared" si="7"/>
        <v>1</v>
      </c>
      <c r="X77" s="53">
        <v>1</v>
      </c>
      <c r="Y77" s="50"/>
      <c r="Z77" s="54">
        <f t="shared" si="2"/>
        <v>670.4489273069853</v>
      </c>
      <c r="AA77" s="55"/>
      <c r="AB77" s="54">
        <f t="shared" si="3"/>
        <v>631.63157705105493</v>
      </c>
      <c r="AC77" s="54">
        <f>+[7]PSETK_Kab!D52</f>
        <v>33500</v>
      </c>
      <c r="AD77" s="55"/>
      <c r="AE77" s="55"/>
      <c r="AF77" s="54">
        <f t="shared" si="4"/>
        <v>33500</v>
      </c>
      <c r="AG77" s="55">
        <f t="shared" si="4"/>
        <v>0</v>
      </c>
      <c r="AH77" s="55"/>
      <c r="AI77" s="72"/>
      <c r="AJ77" s="72"/>
      <c r="AN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</row>
    <row r="78" spans="1:57" outlineLevel="1" x14ac:dyDescent="0.25">
      <c r="A78" s="6"/>
      <c r="B78" s="56" t="s">
        <v>122</v>
      </c>
      <c r="C78" s="57">
        <v>49</v>
      </c>
      <c r="D78" s="95" t="s">
        <v>124</v>
      </c>
      <c r="E78" s="96">
        <v>10407</v>
      </c>
      <c r="F78" s="97">
        <v>751.84602795039791</v>
      </c>
      <c r="G78" s="98">
        <v>3</v>
      </c>
      <c r="H78" s="96">
        <v>1022</v>
      </c>
      <c r="I78" s="97">
        <v>441.9128</v>
      </c>
      <c r="J78" s="95">
        <v>1</v>
      </c>
      <c r="K78" s="96">
        <v>2428</v>
      </c>
      <c r="L78" s="97">
        <v>1697.0322533722019</v>
      </c>
      <c r="M78" s="97">
        <v>7</v>
      </c>
      <c r="N78" s="62"/>
      <c r="O78" s="96">
        <v>13857</v>
      </c>
      <c r="P78" s="97">
        <v>2890.7910813225999</v>
      </c>
      <c r="Q78" s="58">
        <f t="shared" si="1"/>
        <v>11</v>
      </c>
      <c r="R78" s="63"/>
      <c r="S78" s="64">
        <v>195.05513039548057</v>
      </c>
      <c r="T78" s="64">
        <v>335</v>
      </c>
      <c r="U78" s="65"/>
      <c r="V78" s="66"/>
      <c r="W78" s="67">
        <f t="shared" si="7"/>
        <v>1</v>
      </c>
      <c r="X78" s="68">
        <v>1</v>
      </c>
      <c r="Y78" s="65"/>
      <c r="Z78" s="69">
        <f t="shared" si="2"/>
        <v>1697.0322533722019</v>
      </c>
      <c r="AA78" s="70"/>
      <c r="AB78" s="69">
        <f t="shared" si="3"/>
        <v>751.84602795039791</v>
      </c>
      <c r="AC78" s="69">
        <f>+[7]PSETK_Kab!D53</f>
        <v>12640</v>
      </c>
      <c r="AD78" s="70"/>
      <c r="AE78" s="70"/>
      <c r="AF78" s="69">
        <f t="shared" si="4"/>
        <v>12640</v>
      </c>
      <c r="AG78" s="70">
        <f t="shared" si="4"/>
        <v>0</v>
      </c>
      <c r="AH78" s="70"/>
      <c r="AI78" s="72"/>
      <c r="AJ78" s="72"/>
      <c r="AN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</row>
    <row r="79" spans="1:57" outlineLevel="1" x14ac:dyDescent="0.25">
      <c r="A79" s="99"/>
      <c r="B79" s="315" t="s">
        <v>125</v>
      </c>
      <c r="C79" s="315"/>
      <c r="D79" s="316"/>
      <c r="E79" s="100">
        <f t="shared" ref="E79:Q79" si="8">SUM(E5:E78)</f>
        <v>496891.26</v>
      </c>
      <c r="F79" s="100">
        <f t="shared" si="8"/>
        <v>143872.15436055695</v>
      </c>
      <c r="G79" s="101">
        <f t="shared" si="8"/>
        <v>45</v>
      </c>
      <c r="H79" s="102">
        <f t="shared" si="8"/>
        <v>156417</v>
      </c>
      <c r="I79" s="100">
        <f t="shared" si="8"/>
        <v>55886.915359720144</v>
      </c>
      <c r="J79" s="101">
        <f t="shared" si="8"/>
        <v>93</v>
      </c>
      <c r="K79" s="102">
        <f t="shared" si="8"/>
        <v>242651.66500000001</v>
      </c>
      <c r="L79" s="100">
        <f t="shared" si="8"/>
        <v>125977.48255803248</v>
      </c>
      <c r="M79" s="100">
        <f t="shared" si="8"/>
        <v>581</v>
      </c>
      <c r="N79" s="101">
        <f t="shared" si="8"/>
        <v>0</v>
      </c>
      <c r="O79" s="102">
        <f t="shared" si="8"/>
        <v>895959.92500000005</v>
      </c>
      <c r="P79" s="100">
        <f t="shared" si="8"/>
        <v>325736.55227830971</v>
      </c>
      <c r="Q79" s="101">
        <f t="shared" si="8"/>
        <v>719.00000000000011</v>
      </c>
      <c r="R79" s="103"/>
      <c r="S79" s="104">
        <f>SUM(S5:S78)</f>
        <v>4779.9999999999991</v>
      </c>
      <c r="T79" s="104">
        <f>SUM(T5:T78)</f>
        <v>12525</v>
      </c>
      <c r="U79" s="105"/>
      <c r="V79" s="105"/>
      <c r="W79" s="104">
        <f>SUM(W5:W78)</f>
        <v>74</v>
      </c>
      <c r="X79" s="104">
        <f>SUM(X5:X78)</f>
        <v>74</v>
      </c>
      <c r="Y79" s="105"/>
      <c r="Z79" s="104">
        <f>SUM(Z5:Z78)</f>
        <v>125977.48255803248</v>
      </c>
      <c r="AA79" s="105"/>
      <c r="AB79" s="104">
        <f>SUM(AB5:AB78)</f>
        <v>143872.15436055695</v>
      </c>
      <c r="AC79" s="104">
        <f>SUM(AC5:AC78)</f>
        <v>1227662.018550948</v>
      </c>
      <c r="AD79" s="105"/>
      <c r="AE79" s="105"/>
      <c r="AF79" s="104">
        <f>SUM(AF5:AF78)</f>
        <v>1227662.018550948</v>
      </c>
      <c r="AG79" s="105">
        <f>SUM(AG5:AG78)</f>
        <v>0</v>
      </c>
      <c r="AH79" s="105"/>
    </row>
    <row r="80" spans="1:57" hidden="1" x14ac:dyDescent="0.25">
      <c r="A80" s="3"/>
      <c r="B80" s="106"/>
      <c r="C80" s="106"/>
      <c r="D80" s="107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 t="s">
        <v>4</v>
      </c>
      <c r="S80" s="109">
        <f>+S79</f>
        <v>4779.9999999999991</v>
      </c>
      <c r="T80" s="102"/>
      <c r="U80" s="100"/>
      <c r="V80" s="101">
        <f>SUM(T79:V79)</f>
        <v>12525</v>
      </c>
      <c r="W80" s="109">
        <f t="shared" ref="W80" si="9">+W79</f>
        <v>74</v>
      </c>
      <c r="X80" s="102"/>
      <c r="Y80" s="101">
        <f>SUM(X79:Y79)</f>
        <v>74</v>
      </c>
      <c r="Z80" s="102"/>
      <c r="AA80" s="100"/>
      <c r="AB80" s="101">
        <f>SUM(Z79:AB79)</f>
        <v>269849.63691858941</v>
      </c>
      <c r="AC80" s="102"/>
      <c r="AD80" s="100"/>
      <c r="AE80" s="101">
        <f>SUM(AC79:AE79)</f>
        <v>1227662.018550948</v>
      </c>
      <c r="AF80" s="102"/>
      <c r="AG80" s="100"/>
      <c r="AH80" s="101">
        <f>SUM(AF79:AH79)</f>
        <v>1227662.018550948</v>
      </c>
    </row>
    <row r="81" spans="1:37" s="117" customFormat="1" x14ac:dyDescent="0.25">
      <c r="A81" s="40"/>
      <c r="B81" s="110"/>
      <c r="C81" s="110"/>
      <c r="D81" s="111" t="s">
        <v>429</v>
      </c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 t="s">
        <v>126</v>
      </c>
      <c r="S81" s="112">
        <v>4500</v>
      </c>
      <c r="T81" s="113">
        <v>573</v>
      </c>
      <c r="U81" s="114"/>
      <c r="V81" s="115">
        <v>719</v>
      </c>
      <c r="W81" s="112">
        <v>74</v>
      </c>
      <c r="X81" s="113"/>
      <c r="Y81" s="115">
        <v>74</v>
      </c>
      <c r="Z81" s="113"/>
      <c r="AA81" s="114"/>
      <c r="AB81" s="115">
        <v>500000</v>
      </c>
      <c r="AC81" s="113"/>
      <c r="AD81" s="114"/>
      <c r="AE81" s="115">
        <v>2500000</v>
      </c>
      <c r="AF81" s="113"/>
      <c r="AG81" s="114"/>
      <c r="AH81" s="116" t="s">
        <v>127</v>
      </c>
    </row>
    <row r="82" spans="1:37" x14ac:dyDescent="0.25">
      <c r="A82" s="3"/>
      <c r="B82" s="317" t="s">
        <v>0</v>
      </c>
      <c r="C82" s="317"/>
      <c r="D82" s="318"/>
      <c r="E82" s="321" t="s">
        <v>1</v>
      </c>
      <c r="F82" s="321"/>
      <c r="G82" s="321"/>
      <c r="H82" s="321" t="s">
        <v>2</v>
      </c>
      <c r="I82" s="321"/>
      <c r="J82" s="321"/>
      <c r="K82" s="314" t="s">
        <v>3</v>
      </c>
      <c r="L82" s="322"/>
      <c r="M82" s="322"/>
      <c r="N82" s="323"/>
      <c r="O82" s="313" t="s">
        <v>4</v>
      </c>
      <c r="P82" s="313"/>
      <c r="Q82" s="314"/>
      <c r="R82" s="114"/>
      <c r="S82" s="304" t="s">
        <v>5</v>
      </c>
      <c r="T82" s="309" t="s">
        <v>6</v>
      </c>
      <c r="U82" s="304"/>
      <c r="V82" s="304"/>
      <c r="W82" s="310" t="s">
        <v>7</v>
      </c>
      <c r="X82" s="311" t="s">
        <v>8</v>
      </c>
      <c r="Y82" s="312"/>
      <c r="Z82" s="304" t="s">
        <v>9</v>
      </c>
      <c r="AA82" s="304"/>
      <c r="AB82" s="304"/>
      <c r="AC82" s="304" t="s">
        <v>10</v>
      </c>
      <c r="AD82" s="304"/>
      <c r="AE82" s="304"/>
      <c r="AF82" s="304" t="s">
        <v>11</v>
      </c>
      <c r="AG82" s="304"/>
      <c r="AH82" s="304"/>
      <c r="AK82" s="303">
        <v>88</v>
      </c>
    </row>
    <row r="83" spans="1:37" x14ac:dyDescent="0.25">
      <c r="A83" s="6"/>
      <c r="B83" s="319"/>
      <c r="C83" s="319"/>
      <c r="D83" s="320"/>
      <c r="E83" s="7" t="s">
        <v>12</v>
      </c>
      <c r="F83" s="8" t="s">
        <v>13</v>
      </c>
      <c r="G83" s="9" t="s">
        <v>14</v>
      </c>
      <c r="H83" s="7" t="s">
        <v>12</v>
      </c>
      <c r="I83" s="8" t="s">
        <v>13</v>
      </c>
      <c r="J83" s="9" t="s">
        <v>14</v>
      </c>
      <c r="K83" s="7" t="s">
        <v>12</v>
      </c>
      <c r="L83" s="8" t="s">
        <v>13</v>
      </c>
      <c r="M83" s="8" t="s">
        <v>14</v>
      </c>
      <c r="N83" s="9" t="s">
        <v>15</v>
      </c>
      <c r="O83" s="7" t="s">
        <v>12</v>
      </c>
      <c r="P83" s="8" t="s">
        <v>13</v>
      </c>
      <c r="Q83" s="8" t="s">
        <v>14</v>
      </c>
      <c r="R83" s="119"/>
      <c r="S83" s="304"/>
      <c r="T83" s="12" t="s">
        <v>16</v>
      </c>
      <c r="U83" s="120" t="s">
        <v>17</v>
      </c>
      <c r="V83" s="12" t="s">
        <v>18</v>
      </c>
      <c r="W83" s="310"/>
      <c r="X83" s="121" t="s">
        <v>16</v>
      </c>
      <c r="Y83" s="13" t="s">
        <v>17</v>
      </c>
      <c r="Z83" s="12" t="s">
        <v>16</v>
      </c>
      <c r="AA83" s="11" t="s">
        <v>17</v>
      </c>
      <c r="AB83" s="118" t="s">
        <v>18</v>
      </c>
      <c r="AC83" s="12" t="s">
        <v>16</v>
      </c>
      <c r="AD83" s="122" t="s">
        <v>17</v>
      </c>
      <c r="AE83" s="12" t="s">
        <v>18</v>
      </c>
      <c r="AF83" s="12" t="s">
        <v>16</v>
      </c>
      <c r="AG83" s="122" t="s">
        <v>17</v>
      </c>
      <c r="AH83" s="12" t="s">
        <v>18</v>
      </c>
      <c r="AK83" s="303">
        <v>573</v>
      </c>
    </row>
    <row r="84" spans="1:37" x14ac:dyDescent="0.25">
      <c r="A84" s="40">
        <v>1</v>
      </c>
      <c r="B84" s="117" t="s">
        <v>20</v>
      </c>
      <c r="C84" s="117"/>
      <c r="D84" s="47"/>
      <c r="E84" s="123">
        <f t="shared" ref="E84:M97" si="10">SUMIF($B$5:$B$78,$B84,(E$5:E$78))</f>
        <v>19473</v>
      </c>
      <c r="F84" s="123">
        <f t="shared" si="10"/>
        <v>4478.7900000000009</v>
      </c>
      <c r="G84" s="124">
        <f t="shared" si="10"/>
        <v>1</v>
      </c>
      <c r="H84" s="123">
        <f t="shared" si="10"/>
        <v>9156</v>
      </c>
      <c r="I84" s="123">
        <f t="shared" si="10"/>
        <v>2712.75</v>
      </c>
      <c r="J84" s="124">
        <f t="shared" si="10"/>
        <v>5</v>
      </c>
      <c r="K84" s="123">
        <f t="shared" si="10"/>
        <v>13051</v>
      </c>
      <c r="L84" s="123">
        <f t="shared" si="10"/>
        <v>7794.0610386921362</v>
      </c>
      <c r="M84" s="123">
        <f t="shared" si="10"/>
        <v>36</v>
      </c>
      <c r="N84" s="124">
        <v>4</v>
      </c>
      <c r="O84" s="125">
        <f t="shared" ref="O84:P97" si="11">SUMIF($B$5:$B$78,$B84,(O$5:O$78))</f>
        <v>41680</v>
      </c>
      <c r="P84" s="123">
        <f t="shared" si="11"/>
        <v>14985.601038692135</v>
      </c>
      <c r="Q84" s="123">
        <f t="shared" ref="Q84:Q97" si="12">SUMIF($B$5:$B$78,$B84,Q$5:Q$78)</f>
        <v>42</v>
      </c>
      <c r="R84" s="126"/>
      <c r="S84" s="127">
        <v>0</v>
      </c>
      <c r="T84" s="128"/>
      <c r="U84" s="129">
        <v>11</v>
      </c>
      <c r="V84" s="128"/>
      <c r="W84" s="128"/>
      <c r="X84" s="50"/>
      <c r="Y84" s="53">
        <v>1</v>
      </c>
      <c r="Z84" s="130"/>
      <c r="AA84" s="127">
        <v>2712.75</v>
      </c>
      <c r="AB84" s="54"/>
      <c r="AC84" s="130"/>
      <c r="AD84" s="132">
        <v>18625</v>
      </c>
      <c r="AE84" s="130"/>
      <c r="AF84" s="130"/>
      <c r="AG84" s="133">
        <v>18625</v>
      </c>
      <c r="AH84" s="130"/>
    </row>
    <row r="85" spans="1:37" x14ac:dyDescent="0.25">
      <c r="A85" s="40">
        <v>2</v>
      </c>
      <c r="B85" s="117" t="s">
        <v>26</v>
      </c>
      <c r="C85" s="117"/>
      <c r="D85" s="47"/>
      <c r="E85" s="123">
        <f t="shared" si="10"/>
        <v>5000</v>
      </c>
      <c r="F85" s="123">
        <f t="shared" si="10"/>
        <v>561</v>
      </c>
      <c r="G85" s="124">
        <f t="shared" si="10"/>
        <v>1</v>
      </c>
      <c r="H85" s="123">
        <f t="shared" si="10"/>
        <v>9246</v>
      </c>
      <c r="I85" s="123">
        <f t="shared" si="10"/>
        <v>3978</v>
      </c>
      <c r="J85" s="124">
        <f t="shared" si="10"/>
        <v>7</v>
      </c>
      <c r="K85" s="123">
        <f t="shared" si="10"/>
        <v>8825</v>
      </c>
      <c r="L85" s="123">
        <f t="shared" si="10"/>
        <v>5379.8318295399831</v>
      </c>
      <c r="M85" s="123">
        <f t="shared" si="10"/>
        <v>24</v>
      </c>
      <c r="N85" s="124">
        <v>4</v>
      </c>
      <c r="O85" s="125">
        <f t="shared" si="11"/>
        <v>23071</v>
      </c>
      <c r="P85" s="123">
        <f t="shared" si="11"/>
        <v>9918.831829539984</v>
      </c>
      <c r="Q85" s="123">
        <f t="shared" si="12"/>
        <v>32</v>
      </c>
      <c r="R85" s="117"/>
      <c r="S85" s="134">
        <v>0</v>
      </c>
      <c r="T85" s="135"/>
      <c r="U85" s="129">
        <v>21</v>
      </c>
      <c r="V85" s="135"/>
      <c r="W85" s="135"/>
      <c r="X85" s="50"/>
      <c r="Y85" s="53">
        <v>1</v>
      </c>
      <c r="Z85" s="130"/>
      <c r="AA85" s="127">
        <v>3978</v>
      </c>
      <c r="AB85" s="54"/>
      <c r="AC85" s="130"/>
      <c r="AD85" s="132">
        <v>31159</v>
      </c>
      <c r="AE85" s="130"/>
      <c r="AF85" s="130"/>
      <c r="AG85" s="133">
        <v>31159</v>
      </c>
      <c r="AH85" s="130"/>
    </row>
    <row r="86" spans="1:37" x14ac:dyDescent="0.25">
      <c r="A86" s="40">
        <v>3</v>
      </c>
      <c r="B86" s="117" t="s">
        <v>32</v>
      </c>
      <c r="C86" s="117"/>
      <c r="D86" s="47"/>
      <c r="E86" s="123">
        <f t="shared" si="10"/>
        <v>14800</v>
      </c>
      <c r="F86" s="123">
        <f t="shared" si="10"/>
        <v>6950</v>
      </c>
      <c r="G86" s="124">
        <f t="shared" si="10"/>
        <v>2</v>
      </c>
      <c r="H86" s="123">
        <f t="shared" si="10"/>
        <v>13776</v>
      </c>
      <c r="I86" s="123">
        <f t="shared" si="10"/>
        <v>2490.6000000000004</v>
      </c>
      <c r="J86" s="124">
        <f t="shared" si="10"/>
        <v>9</v>
      </c>
      <c r="K86" s="123">
        <f t="shared" si="10"/>
        <v>18080</v>
      </c>
      <c r="L86" s="123">
        <f t="shared" si="10"/>
        <v>11099.211120359974</v>
      </c>
      <c r="M86" s="123">
        <f t="shared" si="10"/>
        <v>41</v>
      </c>
      <c r="N86" s="124">
        <v>5</v>
      </c>
      <c r="O86" s="125">
        <f t="shared" si="11"/>
        <v>46656</v>
      </c>
      <c r="P86" s="123">
        <f t="shared" si="11"/>
        <v>20539.811120359976</v>
      </c>
      <c r="Q86" s="123">
        <f t="shared" si="12"/>
        <v>52</v>
      </c>
      <c r="R86" s="117"/>
      <c r="S86" s="134">
        <v>0</v>
      </c>
      <c r="T86" s="135"/>
      <c r="U86" s="129">
        <v>15</v>
      </c>
      <c r="V86" s="135"/>
      <c r="W86" s="135"/>
      <c r="X86" s="50"/>
      <c r="Y86" s="53">
        <v>1</v>
      </c>
      <c r="Z86" s="130"/>
      <c r="AA86" s="127">
        <v>2490.6000000000004</v>
      </c>
      <c r="AB86" s="54"/>
      <c r="AC86" s="130"/>
      <c r="AD86" s="132">
        <v>26267</v>
      </c>
      <c r="AE86" s="130"/>
      <c r="AF86" s="130"/>
      <c r="AG86" s="133">
        <v>26267</v>
      </c>
      <c r="AH86" s="130"/>
    </row>
    <row r="87" spans="1:37" x14ac:dyDescent="0.25">
      <c r="A87" s="40">
        <v>4</v>
      </c>
      <c r="B87" s="117" t="s">
        <v>39</v>
      </c>
      <c r="C87" s="117"/>
      <c r="D87" s="47"/>
      <c r="E87" s="123">
        <f t="shared" si="10"/>
        <v>16555.260000000002</v>
      </c>
      <c r="F87" s="123">
        <f t="shared" si="10"/>
        <v>7352.9985333333334</v>
      </c>
      <c r="G87" s="124">
        <f t="shared" si="10"/>
        <v>3</v>
      </c>
      <c r="H87" s="123">
        <f t="shared" si="10"/>
        <v>26599</v>
      </c>
      <c r="I87" s="123">
        <f t="shared" si="10"/>
        <v>6397.645215517241</v>
      </c>
      <c r="J87" s="124">
        <f t="shared" si="10"/>
        <v>16</v>
      </c>
      <c r="K87" s="123">
        <f t="shared" si="10"/>
        <v>15961</v>
      </c>
      <c r="L87" s="123">
        <f t="shared" si="10"/>
        <v>11157.530491624839</v>
      </c>
      <c r="M87" s="123">
        <f t="shared" si="10"/>
        <v>44</v>
      </c>
      <c r="N87" s="124">
        <v>6</v>
      </c>
      <c r="O87" s="125">
        <f t="shared" si="11"/>
        <v>59115.26</v>
      </c>
      <c r="P87" s="123">
        <f t="shared" si="11"/>
        <v>24908.174240475415</v>
      </c>
      <c r="Q87" s="123">
        <f t="shared" si="12"/>
        <v>63</v>
      </c>
      <c r="R87" s="117"/>
      <c r="S87" s="134">
        <v>0</v>
      </c>
      <c r="T87" s="135"/>
      <c r="U87" s="129">
        <v>28</v>
      </c>
      <c r="V87" s="135"/>
      <c r="W87" s="135"/>
      <c r="X87" s="50"/>
      <c r="Y87" s="53">
        <v>1</v>
      </c>
      <c r="Z87" s="130"/>
      <c r="AA87" s="127">
        <v>14242.990143053474</v>
      </c>
      <c r="AB87" s="54"/>
      <c r="AC87" s="130"/>
      <c r="AD87" s="132">
        <v>43283</v>
      </c>
      <c r="AE87" s="130"/>
      <c r="AF87" s="130"/>
      <c r="AG87" s="133">
        <v>43283</v>
      </c>
      <c r="AH87" s="130"/>
    </row>
    <row r="88" spans="1:37" x14ac:dyDescent="0.25">
      <c r="A88" s="40">
        <v>5</v>
      </c>
      <c r="B88" s="117" t="s">
        <v>48</v>
      </c>
      <c r="C88" s="117"/>
      <c r="D88" s="47"/>
      <c r="E88" s="123">
        <f t="shared" si="10"/>
        <v>71515</v>
      </c>
      <c r="F88" s="123">
        <f t="shared" si="10"/>
        <v>25030.25</v>
      </c>
      <c r="G88" s="124">
        <f t="shared" si="10"/>
        <v>2</v>
      </c>
      <c r="H88" s="123">
        <f t="shared" si="10"/>
        <v>8829</v>
      </c>
      <c r="I88" s="123">
        <f t="shared" si="10"/>
        <v>2497.144927536232</v>
      </c>
      <c r="J88" s="124">
        <f t="shared" si="10"/>
        <v>5</v>
      </c>
      <c r="K88" s="123">
        <f t="shared" si="10"/>
        <v>16996</v>
      </c>
      <c r="L88" s="123">
        <f t="shared" si="10"/>
        <v>9488.256367644226</v>
      </c>
      <c r="M88" s="123">
        <f t="shared" si="10"/>
        <v>37</v>
      </c>
      <c r="N88" s="124">
        <v>5</v>
      </c>
      <c r="O88" s="125">
        <f t="shared" si="11"/>
        <v>97340</v>
      </c>
      <c r="P88" s="123">
        <f t="shared" si="11"/>
        <v>37015.651295180462</v>
      </c>
      <c r="Q88" s="123">
        <f t="shared" si="12"/>
        <v>44</v>
      </c>
      <c r="R88" s="117"/>
      <c r="S88" s="134">
        <v>0</v>
      </c>
      <c r="T88" s="135"/>
      <c r="U88" s="129">
        <v>8</v>
      </c>
      <c r="V88" s="135"/>
      <c r="W88" s="135"/>
      <c r="X88" s="50"/>
      <c r="Y88" s="53">
        <v>1</v>
      </c>
      <c r="Z88" s="130"/>
      <c r="AA88" s="296">
        <v>2497.144927536232</v>
      </c>
      <c r="AB88" s="54"/>
      <c r="AC88" s="130"/>
      <c r="AD88" s="132">
        <v>12428</v>
      </c>
      <c r="AE88" s="130"/>
      <c r="AF88" s="130"/>
      <c r="AG88" s="133">
        <v>12428</v>
      </c>
      <c r="AH88" s="130"/>
    </row>
    <row r="89" spans="1:37" x14ac:dyDescent="0.25">
      <c r="A89" s="40">
        <v>13</v>
      </c>
      <c r="B89" s="117" t="s">
        <v>59</v>
      </c>
      <c r="C89" s="117"/>
      <c r="D89" s="47"/>
      <c r="E89" s="123">
        <f t="shared" si="10"/>
        <v>15984</v>
      </c>
      <c r="F89" s="123">
        <f t="shared" si="10"/>
        <v>6116.1</v>
      </c>
      <c r="G89" s="124">
        <f t="shared" si="10"/>
        <v>4.5</v>
      </c>
      <c r="H89" s="123">
        <f t="shared" si="10"/>
        <v>14575</v>
      </c>
      <c r="I89" s="123">
        <f t="shared" si="10"/>
        <v>4467.1664166666669</v>
      </c>
      <c r="J89" s="124">
        <f t="shared" si="10"/>
        <v>9</v>
      </c>
      <c r="K89" s="123">
        <f t="shared" si="10"/>
        <v>33807.29</v>
      </c>
      <c r="L89" s="123">
        <f t="shared" si="10"/>
        <v>12625.122030213744</v>
      </c>
      <c r="M89" s="123">
        <f t="shared" si="10"/>
        <v>76</v>
      </c>
      <c r="N89" s="124">
        <v>8</v>
      </c>
      <c r="O89" s="125">
        <f t="shared" si="11"/>
        <v>64366.29</v>
      </c>
      <c r="P89" s="123">
        <f t="shared" si="11"/>
        <v>23208.38844688041</v>
      </c>
      <c r="Q89" s="123">
        <f t="shared" si="12"/>
        <v>89.5</v>
      </c>
      <c r="R89" s="117"/>
      <c r="S89" s="134">
        <v>0</v>
      </c>
      <c r="T89" s="135"/>
      <c r="U89" s="129">
        <v>21</v>
      </c>
      <c r="V89" s="135"/>
      <c r="W89" s="135"/>
      <c r="X89" s="50"/>
      <c r="Y89" s="53">
        <v>1</v>
      </c>
      <c r="Z89" s="130"/>
      <c r="AA89" s="297">
        <v>4467.1664166666669</v>
      </c>
      <c r="AB89" s="54"/>
      <c r="AC89" s="130"/>
      <c r="AD89" s="132">
        <v>33297</v>
      </c>
      <c r="AE89" s="130"/>
      <c r="AF89" s="130"/>
      <c r="AG89" s="133">
        <v>33297</v>
      </c>
      <c r="AH89" s="130"/>
    </row>
    <row r="90" spans="1:37" x14ac:dyDescent="0.25">
      <c r="A90" s="40">
        <v>14</v>
      </c>
      <c r="B90" s="117" t="s">
        <v>77</v>
      </c>
      <c r="C90" s="117"/>
      <c r="D90" s="47"/>
      <c r="E90" s="138">
        <f t="shared" si="10"/>
        <v>71507</v>
      </c>
      <c r="F90" s="138">
        <f t="shared" si="10"/>
        <v>20189.900000000001</v>
      </c>
      <c r="G90" s="139">
        <f t="shared" si="10"/>
        <v>4</v>
      </c>
      <c r="H90" s="138">
        <f t="shared" si="10"/>
        <v>16943</v>
      </c>
      <c r="I90" s="138">
        <f t="shared" si="10"/>
        <v>4157.1359999999995</v>
      </c>
      <c r="J90" s="139">
        <f t="shared" si="10"/>
        <v>9</v>
      </c>
      <c r="K90" s="138">
        <f t="shared" si="10"/>
        <v>39064</v>
      </c>
      <c r="L90" s="138">
        <f t="shared" si="10"/>
        <v>16943.967300070013</v>
      </c>
      <c r="M90" s="138">
        <f t="shared" si="10"/>
        <v>88</v>
      </c>
      <c r="N90" s="139">
        <v>9</v>
      </c>
      <c r="O90" s="140">
        <f t="shared" si="11"/>
        <v>127514</v>
      </c>
      <c r="P90" s="138">
        <f t="shared" si="11"/>
        <v>41291.00330007002</v>
      </c>
      <c r="Q90" s="138">
        <f t="shared" si="12"/>
        <v>101</v>
      </c>
      <c r="R90" s="117"/>
      <c r="S90" s="134">
        <v>0</v>
      </c>
      <c r="T90" s="135"/>
      <c r="U90" s="129">
        <v>46</v>
      </c>
      <c r="V90" s="135"/>
      <c r="W90" s="135"/>
      <c r="X90" s="50"/>
      <c r="Y90" s="53">
        <v>1</v>
      </c>
      <c r="Z90" s="130"/>
      <c r="AA90" s="127">
        <v>4157.1359999999995</v>
      </c>
      <c r="AB90" s="54"/>
      <c r="AC90" s="130"/>
      <c r="AD90" s="141">
        <v>69645</v>
      </c>
      <c r="AE90" s="130"/>
      <c r="AF90" s="130"/>
      <c r="AG90" s="133">
        <v>69645</v>
      </c>
      <c r="AH90" s="130"/>
    </row>
    <row r="91" spans="1:37" x14ac:dyDescent="0.25">
      <c r="A91" s="40">
        <v>6</v>
      </c>
      <c r="B91" s="117" t="s">
        <v>88</v>
      </c>
      <c r="C91" s="117"/>
      <c r="D91" s="47"/>
      <c r="E91" s="123">
        <f t="shared" si="10"/>
        <v>4900</v>
      </c>
      <c r="F91" s="123">
        <f t="shared" si="10"/>
        <v>1225</v>
      </c>
      <c r="G91" s="124">
        <f t="shared" si="10"/>
        <v>1</v>
      </c>
      <c r="H91" s="123">
        <f t="shared" si="10"/>
        <v>6268</v>
      </c>
      <c r="I91" s="123">
        <f t="shared" si="10"/>
        <v>2427.1999999999998</v>
      </c>
      <c r="J91" s="124">
        <f t="shared" si="10"/>
        <v>4</v>
      </c>
      <c r="K91" s="123">
        <f t="shared" si="10"/>
        <v>8219</v>
      </c>
      <c r="L91" s="123">
        <f t="shared" si="10"/>
        <v>5040.0533829593642</v>
      </c>
      <c r="M91" s="123">
        <f t="shared" si="10"/>
        <v>22</v>
      </c>
      <c r="N91" s="124">
        <v>4</v>
      </c>
      <c r="O91" s="125">
        <f t="shared" si="11"/>
        <v>19387</v>
      </c>
      <c r="P91" s="123">
        <f t="shared" si="11"/>
        <v>8692.2533829593649</v>
      </c>
      <c r="Q91" s="123">
        <f t="shared" si="12"/>
        <v>27</v>
      </c>
      <c r="R91" s="117"/>
      <c r="S91" s="134">
        <v>0</v>
      </c>
      <c r="T91" s="135"/>
      <c r="U91" s="129">
        <v>31</v>
      </c>
      <c r="V91" s="135"/>
      <c r="W91" s="135"/>
      <c r="X91" s="50"/>
      <c r="Y91" s="53">
        <v>1</v>
      </c>
      <c r="Z91" s="130"/>
      <c r="AA91" s="296">
        <v>2427.1999999999998</v>
      </c>
      <c r="AB91" s="54"/>
      <c r="AC91" s="130"/>
      <c r="AD91" s="132">
        <v>47583.624457334467</v>
      </c>
      <c r="AE91" s="130"/>
      <c r="AF91" s="130"/>
      <c r="AG91" s="133">
        <v>47583.624457334467</v>
      </c>
      <c r="AH91" s="130"/>
    </row>
    <row r="92" spans="1:37" x14ac:dyDescent="0.25">
      <c r="A92" s="40">
        <v>7</v>
      </c>
      <c r="B92" s="117" t="s">
        <v>94</v>
      </c>
      <c r="C92" s="117"/>
      <c r="D92" s="47"/>
      <c r="E92" s="123">
        <f t="shared" si="10"/>
        <v>13977</v>
      </c>
      <c r="F92" s="123">
        <f t="shared" si="10"/>
        <v>4891.95</v>
      </c>
      <c r="G92" s="124">
        <f t="shared" si="10"/>
        <v>3</v>
      </c>
      <c r="H92" s="123">
        <f t="shared" si="10"/>
        <v>10543</v>
      </c>
      <c r="I92" s="123">
        <f t="shared" si="10"/>
        <v>2921</v>
      </c>
      <c r="J92" s="124">
        <f t="shared" si="10"/>
        <v>6</v>
      </c>
      <c r="K92" s="123">
        <f t="shared" si="10"/>
        <v>12352</v>
      </c>
      <c r="L92" s="123">
        <f t="shared" si="10"/>
        <v>6249.6394756947166</v>
      </c>
      <c r="M92" s="123">
        <f t="shared" si="10"/>
        <v>25</v>
      </c>
      <c r="N92" s="124">
        <v>4</v>
      </c>
      <c r="O92" s="125">
        <f t="shared" si="11"/>
        <v>36872</v>
      </c>
      <c r="P92" s="123">
        <f t="shared" si="11"/>
        <v>14062.589475694716</v>
      </c>
      <c r="Q92" s="123">
        <f t="shared" si="12"/>
        <v>34</v>
      </c>
      <c r="R92" s="117"/>
      <c r="S92" s="134">
        <v>0</v>
      </c>
      <c r="T92" s="135"/>
      <c r="U92" s="129">
        <v>26</v>
      </c>
      <c r="V92" s="135"/>
      <c r="W92" s="135"/>
      <c r="X92" s="50"/>
      <c r="Y92" s="53">
        <v>1</v>
      </c>
      <c r="Z92" s="130"/>
      <c r="AA92" s="127">
        <v>2921</v>
      </c>
      <c r="AB92" s="54"/>
      <c r="AC92" s="130"/>
      <c r="AD92" s="132">
        <v>36604</v>
      </c>
      <c r="AE92" s="130"/>
      <c r="AF92" s="130"/>
      <c r="AG92" s="133">
        <v>36604</v>
      </c>
      <c r="AH92" s="130"/>
    </row>
    <row r="93" spans="1:37" x14ac:dyDescent="0.25">
      <c r="A93" s="40">
        <v>8</v>
      </c>
      <c r="B93" s="117" t="s">
        <v>100</v>
      </c>
      <c r="C93" s="117"/>
      <c r="D93" s="47"/>
      <c r="E93" s="123">
        <f t="shared" si="10"/>
        <v>9201</v>
      </c>
      <c r="F93" s="123">
        <f t="shared" si="10"/>
        <v>2947.3882222222219</v>
      </c>
      <c r="G93" s="124">
        <f t="shared" si="10"/>
        <v>2</v>
      </c>
      <c r="H93" s="123">
        <f t="shared" si="10"/>
        <v>6392</v>
      </c>
      <c r="I93" s="123">
        <f t="shared" si="10"/>
        <v>5278</v>
      </c>
      <c r="J93" s="124">
        <f t="shared" si="10"/>
        <v>3</v>
      </c>
      <c r="K93" s="123">
        <f t="shared" si="10"/>
        <v>5949</v>
      </c>
      <c r="L93" s="123">
        <f t="shared" si="10"/>
        <v>3487</v>
      </c>
      <c r="M93" s="123">
        <f t="shared" si="10"/>
        <v>19</v>
      </c>
      <c r="N93" s="124">
        <v>2</v>
      </c>
      <c r="O93" s="125">
        <f t="shared" si="11"/>
        <v>21542</v>
      </c>
      <c r="P93" s="123">
        <f t="shared" si="11"/>
        <v>11712.388222222222</v>
      </c>
      <c r="Q93" s="123">
        <f t="shared" si="12"/>
        <v>24</v>
      </c>
      <c r="R93" s="117"/>
      <c r="S93" s="134">
        <v>0</v>
      </c>
      <c r="T93" s="135"/>
      <c r="U93" s="129">
        <v>4</v>
      </c>
      <c r="V93" s="135"/>
      <c r="W93" s="135"/>
      <c r="X93" s="50"/>
      <c r="Y93" s="53">
        <v>1</v>
      </c>
      <c r="Z93" s="130"/>
      <c r="AA93" s="49">
        <v>5278</v>
      </c>
      <c r="AB93" s="54"/>
      <c r="AC93" s="130"/>
      <c r="AD93" s="132">
        <v>7563</v>
      </c>
      <c r="AE93" s="130"/>
      <c r="AF93" s="130"/>
      <c r="AG93" s="133">
        <v>7563</v>
      </c>
      <c r="AH93" s="130"/>
    </row>
    <row r="94" spans="1:37" x14ac:dyDescent="0.25">
      <c r="A94" s="40">
        <v>9</v>
      </c>
      <c r="B94" s="117" t="s">
        <v>104</v>
      </c>
      <c r="C94" s="117"/>
      <c r="D94" s="47"/>
      <c r="E94" s="123">
        <f t="shared" si="10"/>
        <v>9287</v>
      </c>
      <c r="F94" s="123">
        <f t="shared" si="10"/>
        <v>2332.0688888888885</v>
      </c>
      <c r="G94" s="124">
        <f t="shared" si="10"/>
        <v>3</v>
      </c>
      <c r="H94" s="123">
        <f t="shared" si="10"/>
        <v>5957</v>
      </c>
      <c r="I94" s="123">
        <f t="shared" si="10"/>
        <v>3435</v>
      </c>
      <c r="J94" s="124">
        <f t="shared" si="10"/>
        <v>4</v>
      </c>
      <c r="K94" s="123">
        <f t="shared" si="10"/>
        <v>13158.279999999999</v>
      </c>
      <c r="L94" s="123">
        <f t="shared" si="10"/>
        <v>6085.7069735420991</v>
      </c>
      <c r="M94" s="123">
        <f t="shared" si="10"/>
        <v>27</v>
      </c>
      <c r="N94" s="124">
        <v>3</v>
      </c>
      <c r="O94" s="125">
        <f t="shared" si="11"/>
        <v>28402.28</v>
      </c>
      <c r="P94" s="123">
        <f t="shared" si="11"/>
        <v>11852.775862430986</v>
      </c>
      <c r="Q94" s="123">
        <f t="shared" si="12"/>
        <v>34</v>
      </c>
      <c r="R94" s="117"/>
      <c r="S94" s="134">
        <v>0</v>
      </c>
      <c r="T94" s="135"/>
      <c r="U94" s="129">
        <v>15</v>
      </c>
      <c r="V94" s="135"/>
      <c r="W94" s="135"/>
      <c r="X94" s="50"/>
      <c r="Y94" s="53">
        <v>1</v>
      </c>
      <c r="Z94" s="130"/>
      <c r="AA94" s="49">
        <v>3435</v>
      </c>
      <c r="AB94" s="54"/>
      <c r="AC94" s="130"/>
      <c r="AD94" s="132">
        <v>23292</v>
      </c>
      <c r="AE94" s="130"/>
      <c r="AF94" s="130"/>
      <c r="AG94" s="133">
        <v>23292</v>
      </c>
      <c r="AH94" s="130"/>
    </row>
    <row r="95" spans="1:37" x14ac:dyDescent="0.25">
      <c r="A95" s="40">
        <v>10</v>
      </c>
      <c r="B95" s="117" t="s">
        <v>109</v>
      </c>
      <c r="C95" s="117"/>
      <c r="D95" s="47"/>
      <c r="E95" s="123">
        <f t="shared" si="10"/>
        <v>68453</v>
      </c>
      <c r="F95" s="123">
        <f t="shared" si="10"/>
        <v>22231.48</v>
      </c>
      <c r="G95" s="124">
        <f t="shared" si="10"/>
        <v>3</v>
      </c>
      <c r="H95" s="123">
        <f t="shared" si="10"/>
        <v>9908</v>
      </c>
      <c r="I95" s="123">
        <f t="shared" si="10"/>
        <v>9204.14</v>
      </c>
      <c r="J95" s="124">
        <f t="shared" si="10"/>
        <v>5</v>
      </c>
      <c r="K95" s="123">
        <f t="shared" si="10"/>
        <v>13602.1</v>
      </c>
      <c r="L95" s="123">
        <f t="shared" si="10"/>
        <v>7008.8294427561441</v>
      </c>
      <c r="M95" s="123">
        <f t="shared" si="10"/>
        <v>36</v>
      </c>
      <c r="N95" s="124">
        <v>5</v>
      </c>
      <c r="O95" s="125">
        <f t="shared" si="11"/>
        <v>91963.1</v>
      </c>
      <c r="P95" s="123">
        <f t="shared" si="11"/>
        <v>38444.449442756144</v>
      </c>
      <c r="Q95" s="123">
        <f t="shared" si="12"/>
        <v>44</v>
      </c>
      <c r="R95" s="117"/>
      <c r="S95" s="134">
        <v>0</v>
      </c>
      <c r="T95" s="135"/>
      <c r="U95" s="129">
        <v>16</v>
      </c>
      <c r="V95" s="135"/>
      <c r="W95" s="135"/>
      <c r="X95" s="50"/>
      <c r="Y95" s="53">
        <v>1</v>
      </c>
      <c r="Z95" s="130"/>
      <c r="AA95" s="49">
        <v>9204.14</v>
      </c>
      <c r="AB95" s="54"/>
      <c r="AC95" s="130"/>
      <c r="AD95" s="132">
        <v>23611</v>
      </c>
      <c r="AE95" s="130"/>
      <c r="AF95" s="130"/>
      <c r="AG95" s="133">
        <v>23611</v>
      </c>
      <c r="AH95" s="130"/>
    </row>
    <row r="96" spans="1:37" x14ac:dyDescent="0.25">
      <c r="A96" s="40">
        <v>11</v>
      </c>
      <c r="B96" s="117" t="s">
        <v>116</v>
      </c>
      <c r="C96" s="117"/>
      <c r="D96" s="47"/>
      <c r="E96" s="123">
        <f t="shared" si="10"/>
        <v>22457</v>
      </c>
      <c r="F96" s="123">
        <f t="shared" si="10"/>
        <v>7858.3</v>
      </c>
      <c r="G96" s="124">
        <f t="shared" si="10"/>
        <v>6</v>
      </c>
      <c r="H96" s="123">
        <f t="shared" si="10"/>
        <v>13753</v>
      </c>
      <c r="I96" s="123">
        <f t="shared" si="10"/>
        <v>4125.9000000000005</v>
      </c>
      <c r="J96" s="124">
        <f t="shared" si="10"/>
        <v>7</v>
      </c>
      <c r="K96" s="123">
        <f t="shared" si="10"/>
        <v>14989.35</v>
      </c>
      <c r="L96" s="123">
        <f t="shared" si="10"/>
        <v>7440.1383769568711</v>
      </c>
      <c r="M96" s="123">
        <f t="shared" si="10"/>
        <v>28</v>
      </c>
      <c r="N96" s="124">
        <v>4</v>
      </c>
      <c r="O96" s="125">
        <f t="shared" si="11"/>
        <v>51199.35</v>
      </c>
      <c r="P96" s="123">
        <f t="shared" si="11"/>
        <v>19424.338376956872</v>
      </c>
      <c r="Q96" s="123">
        <f t="shared" si="12"/>
        <v>41</v>
      </c>
      <c r="R96" s="117"/>
      <c r="S96" s="134">
        <v>0</v>
      </c>
      <c r="T96" s="135"/>
      <c r="U96" s="129">
        <v>19</v>
      </c>
      <c r="V96" s="135"/>
      <c r="W96" s="135"/>
      <c r="X96" s="50"/>
      <c r="Y96" s="53">
        <v>1</v>
      </c>
      <c r="Z96" s="130"/>
      <c r="AA96" s="127">
        <v>4125.9000000000005</v>
      </c>
      <c r="AB96" s="54"/>
      <c r="AC96" s="130"/>
      <c r="AD96" s="132">
        <v>31155</v>
      </c>
      <c r="AE96" s="130"/>
      <c r="AF96" s="130"/>
      <c r="AG96" s="133">
        <v>31155</v>
      </c>
      <c r="AH96" s="130"/>
    </row>
    <row r="97" spans="1:83" x14ac:dyDescent="0.25">
      <c r="A97" s="40">
        <v>12</v>
      </c>
      <c r="B97" s="117" t="s">
        <v>122</v>
      </c>
      <c r="C97" s="117"/>
      <c r="D97" s="47"/>
      <c r="E97" s="123">
        <f t="shared" si="10"/>
        <v>19150</v>
      </c>
      <c r="F97" s="123">
        <f t="shared" si="10"/>
        <v>1383.477605001453</v>
      </c>
      <c r="G97" s="124">
        <f t="shared" si="10"/>
        <v>5</v>
      </c>
      <c r="H97" s="123">
        <f t="shared" si="10"/>
        <v>4472</v>
      </c>
      <c r="I97" s="123">
        <f t="shared" si="10"/>
        <v>1795.2328000000002</v>
      </c>
      <c r="J97" s="124">
        <f t="shared" si="10"/>
        <v>4</v>
      </c>
      <c r="K97" s="123">
        <f t="shared" si="10"/>
        <v>3628</v>
      </c>
      <c r="L97" s="123">
        <f t="shared" si="10"/>
        <v>2367.4811806791872</v>
      </c>
      <c r="M97" s="123">
        <f t="shared" si="10"/>
        <v>11</v>
      </c>
      <c r="N97" s="124">
        <v>2</v>
      </c>
      <c r="O97" s="125">
        <f t="shared" si="11"/>
        <v>27250</v>
      </c>
      <c r="P97" s="123">
        <f t="shared" si="11"/>
        <v>5546.1915856806409</v>
      </c>
      <c r="Q97" s="123">
        <f t="shared" si="12"/>
        <v>20</v>
      </c>
      <c r="R97" s="117"/>
      <c r="S97" s="134">
        <v>0</v>
      </c>
      <c r="T97" s="135"/>
      <c r="U97" s="129">
        <v>6</v>
      </c>
      <c r="V97" s="135"/>
      <c r="W97" s="135"/>
      <c r="X97" s="50"/>
      <c r="Y97" s="53">
        <v>1</v>
      </c>
      <c r="Z97" s="130"/>
      <c r="AA97" s="297">
        <v>1795.2328000000002</v>
      </c>
      <c r="AB97" s="54"/>
      <c r="AC97" s="130"/>
      <c r="AD97" s="132">
        <v>6760</v>
      </c>
      <c r="AE97" s="130"/>
      <c r="AF97" s="130"/>
      <c r="AG97" s="133">
        <v>6760</v>
      </c>
      <c r="AH97" s="130"/>
    </row>
    <row r="98" spans="1:83" x14ac:dyDescent="0.25">
      <c r="A98" s="3"/>
      <c r="B98" s="305"/>
      <c r="C98" s="305"/>
      <c r="D98" s="306"/>
      <c r="E98" s="114">
        <f t="shared" ref="E98:Q98" si="13">SUM(E84:E97)</f>
        <v>362259.26</v>
      </c>
      <c r="F98" s="114">
        <f t="shared" si="13"/>
        <v>113548.70324944588</v>
      </c>
      <c r="G98" s="115">
        <f t="shared" si="13"/>
        <v>40.5</v>
      </c>
      <c r="H98" s="114">
        <f t="shared" si="13"/>
        <v>156417</v>
      </c>
      <c r="I98" s="114">
        <f t="shared" si="13"/>
        <v>55886.915359720144</v>
      </c>
      <c r="J98" s="115">
        <f t="shared" si="13"/>
        <v>93</v>
      </c>
      <c r="K98" s="114">
        <f t="shared" si="13"/>
        <v>217682.02000000002</v>
      </c>
      <c r="L98" s="114">
        <f t="shared" si="13"/>
        <v>112166.82901073327</v>
      </c>
      <c r="M98" s="114">
        <f t="shared" si="13"/>
        <v>514</v>
      </c>
      <c r="N98" s="115">
        <f t="shared" si="13"/>
        <v>65</v>
      </c>
      <c r="O98" s="114">
        <f t="shared" si="13"/>
        <v>736358.28</v>
      </c>
      <c r="P98" s="114">
        <f t="shared" si="13"/>
        <v>281602.44761989935</v>
      </c>
      <c r="Q98" s="114">
        <f t="shared" si="13"/>
        <v>647.5</v>
      </c>
      <c r="R98" s="117"/>
      <c r="S98" s="298">
        <f t="shared" ref="S98:AH98" si="14">SUM(S84:S97)</f>
        <v>0</v>
      </c>
      <c r="T98" s="299">
        <f t="shared" si="14"/>
        <v>0</v>
      </c>
      <c r="U98" s="300">
        <f t="shared" si="14"/>
        <v>267</v>
      </c>
      <c r="V98" s="299">
        <f t="shared" si="14"/>
        <v>0</v>
      </c>
      <c r="W98" s="299">
        <f t="shared" si="14"/>
        <v>0</v>
      </c>
      <c r="X98" s="301"/>
      <c r="Y98" s="302">
        <f t="shared" si="14"/>
        <v>14</v>
      </c>
      <c r="Z98" s="299">
        <f t="shared" si="14"/>
        <v>0</v>
      </c>
      <c r="AA98" s="298">
        <f t="shared" si="14"/>
        <v>63732.260287256366</v>
      </c>
      <c r="AB98" s="143">
        <f t="shared" si="14"/>
        <v>0</v>
      </c>
      <c r="AC98" s="105">
        <f t="shared" si="14"/>
        <v>0</v>
      </c>
      <c r="AD98" s="144">
        <f t="shared" si="14"/>
        <v>411272.62445733446</v>
      </c>
      <c r="AE98" s="105">
        <f t="shared" si="14"/>
        <v>0</v>
      </c>
      <c r="AF98" s="105">
        <f t="shared" si="14"/>
        <v>0</v>
      </c>
      <c r="AG98" s="144">
        <f t="shared" si="14"/>
        <v>411272.62445733446</v>
      </c>
      <c r="AH98" s="105">
        <f t="shared" si="14"/>
        <v>0</v>
      </c>
    </row>
    <row r="99" spans="1:83" x14ac:dyDescent="0.25">
      <c r="A99" s="99"/>
      <c r="B99" s="169"/>
      <c r="C99" s="169"/>
      <c r="D99" s="101" t="s">
        <v>428</v>
      </c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 t="s">
        <v>126</v>
      </c>
      <c r="S99" s="109">
        <v>0</v>
      </c>
      <c r="T99" s="102"/>
      <c r="U99" s="100">
        <v>88</v>
      </c>
      <c r="V99" s="101">
        <v>719</v>
      </c>
      <c r="W99" s="109">
        <v>0</v>
      </c>
      <c r="X99" s="102"/>
      <c r="Y99" s="101">
        <v>14</v>
      </c>
      <c r="Z99" s="102"/>
      <c r="AA99" s="101">
        <v>63732</v>
      </c>
      <c r="AB99" s="117"/>
    </row>
    <row r="100" spans="1:83" x14ac:dyDescent="0.25">
      <c r="A100" s="99"/>
      <c r="B100" s="169"/>
      <c r="C100" s="169"/>
      <c r="D100" s="101" t="s">
        <v>430</v>
      </c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 t="s">
        <v>126</v>
      </c>
      <c r="S100" s="109">
        <v>4500</v>
      </c>
      <c r="T100" s="102"/>
      <c r="U100" s="100">
        <f>U99+T81</f>
        <v>661</v>
      </c>
      <c r="V100" s="101">
        <v>719</v>
      </c>
      <c r="W100" s="109">
        <v>74</v>
      </c>
      <c r="X100" s="102"/>
      <c r="Y100" s="101">
        <f>14+74</f>
        <v>88</v>
      </c>
      <c r="Z100" s="102"/>
      <c r="AA100" s="101">
        <f>63732+Z79</f>
        <v>189709.4825580325</v>
      </c>
    </row>
    <row r="101" spans="1:83" x14ac:dyDescent="0.25">
      <c r="AP101" s="307"/>
      <c r="AQ101" s="307"/>
      <c r="AR101" s="307"/>
      <c r="AS101" s="307"/>
      <c r="AT101" s="307"/>
      <c r="AU101" s="307"/>
      <c r="AV101" s="307"/>
    </row>
    <row r="102" spans="1:83" x14ac:dyDescent="0.25"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6"/>
      <c r="BY102" s="146"/>
      <c r="BZ102" s="146"/>
      <c r="CA102" s="146"/>
      <c r="CB102" s="146"/>
      <c r="CC102" s="146"/>
      <c r="CD102" s="147"/>
      <c r="CE102" s="147"/>
    </row>
    <row r="104" spans="1:83" x14ac:dyDescent="0.25">
      <c r="B104" s="148"/>
      <c r="D104" s="148"/>
      <c r="E104" s="149"/>
      <c r="F104" s="149"/>
      <c r="G104" s="150"/>
      <c r="H104" s="149"/>
      <c r="I104" s="150"/>
      <c r="J104" s="149"/>
      <c r="K104" s="150"/>
      <c r="L104" s="149"/>
      <c r="M104" s="150"/>
      <c r="N104" s="149"/>
      <c r="O104" s="150"/>
      <c r="P104" s="136"/>
      <c r="Q104" s="150"/>
      <c r="R104" s="136"/>
      <c r="S104" s="150"/>
      <c r="T104" s="136"/>
      <c r="U104" s="150"/>
      <c r="V104" s="136"/>
      <c r="W104" s="150"/>
      <c r="X104" s="136"/>
      <c r="Y104" s="150"/>
      <c r="Z104" s="136"/>
      <c r="AA104" s="150"/>
      <c r="AB104" s="150"/>
      <c r="AC104" s="150"/>
      <c r="AD104" s="150"/>
      <c r="AE104" s="136"/>
      <c r="AF104" s="150"/>
      <c r="AG104" s="150"/>
      <c r="AH104" s="136"/>
      <c r="AI104" s="136"/>
      <c r="AL104" s="150"/>
      <c r="AM104" s="136"/>
      <c r="AN104" s="150"/>
      <c r="AO104" s="136"/>
      <c r="AP104" s="150"/>
      <c r="AQ104" s="136"/>
      <c r="AR104" s="150"/>
      <c r="AS104" s="136"/>
      <c r="AT104" s="150"/>
      <c r="AU104" s="136"/>
      <c r="AV104" s="150"/>
      <c r="AW104" s="136"/>
      <c r="AX104" s="150"/>
      <c r="AY104" s="136"/>
      <c r="AZ104" s="150"/>
      <c r="BA104" s="136"/>
      <c r="BB104" s="150"/>
      <c r="BC104" s="136"/>
      <c r="BD104" s="150"/>
      <c r="BE104" s="136"/>
      <c r="BF104" s="150"/>
      <c r="BG104" s="136"/>
      <c r="BH104" s="150"/>
      <c r="BI104" s="136"/>
      <c r="BJ104" s="150"/>
      <c r="BK104" s="136"/>
      <c r="BL104" s="150"/>
      <c r="BM104" s="136"/>
      <c r="BN104" s="150"/>
      <c r="BO104" s="136"/>
      <c r="BP104" s="150"/>
      <c r="BQ104" s="136"/>
      <c r="BR104" s="150"/>
      <c r="BS104" s="136"/>
      <c r="BT104" s="150"/>
      <c r="BU104" s="136"/>
      <c r="BV104" s="150"/>
      <c r="BW104" s="136"/>
      <c r="BX104" s="150"/>
      <c r="BY104" s="136"/>
      <c r="BZ104" s="150"/>
      <c r="CA104" s="136"/>
      <c r="CB104" s="150"/>
      <c r="CC104" s="136"/>
      <c r="CD104" s="131"/>
      <c r="CE104" s="149"/>
    </row>
    <row r="105" spans="1:83" x14ac:dyDescent="0.25">
      <c r="D105" s="148"/>
      <c r="E105" s="149"/>
      <c r="F105" s="149"/>
      <c r="G105" s="150"/>
      <c r="H105" s="149"/>
      <c r="I105" s="150"/>
      <c r="J105" s="149"/>
      <c r="K105" s="150"/>
      <c r="L105" s="149"/>
      <c r="M105" s="150"/>
      <c r="N105" s="149"/>
      <c r="O105" s="150"/>
      <c r="P105" s="136"/>
      <c r="Q105" s="150"/>
      <c r="R105" s="136"/>
      <c r="S105" s="150"/>
      <c r="T105" s="136"/>
      <c r="U105" s="150"/>
      <c r="V105" s="136"/>
      <c r="W105" s="150"/>
      <c r="X105" s="136"/>
      <c r="Y105" s="150"/>
      <c r="Z105" s="136"/>
      <c r="AA105" s="150"/>
      <c r="AB105" s="150"/>
      <c r="AC105" s="150"/>
      <c r="AD105" s="150"/>
      <c r="AE105" s="136"/>
      <c r="AF105" s="150"/>
      <c r="AG105" s="150"/>
      <c r="AH105" s="136"/>
      <c r="AI105" s="136"/>
      <c r="AL105" s="150"/>
      <c r="AM105" s="136"/>
      <c r="AN105" s="150"/>
      <c r="AO105" s="136"/>
      <c r="AP105" s="150"/>
      <c r="AQ105" s="136"/>
      <c r="AR105" s="150"/>
      <c r="AS105" s="136"/>
      <c r="AT105" s="150"/>
      <c r="AU105" s="136"/>
      <c r="AV105" s="150"/>
      <c r="AW105" s="136"/>
      <c r="AX105" s="150"/>
      <c r="AY105" s="136"/>
      <c r="AZ105" s="150"/>
      <c r="BA105" s="136"/>
      <c r="BB105" s="150"/>
      <c r="BC105" s="136"/>
      <c r="BD105" s="150"/>
      <c r="BE105" s="136"/>
      <c r="BF105" s="150"/>
      <c r="BG105" s="136"/>
      <c r="BH105" s="150"/>
      <c r="BI105" s="136"/>
      <c r="BJ105" s="150"/>
      <c r="BK105" s="136"/>
      <c r="BL105" s="150"/>
      <c r="BM105" s="136"/>
      <c r="BN105" s="150"/>
      <c r="BO105" s="136"/>
      <c r="BP105" s="150"/>
      <c r="BQ105" s="136"/>
      <c r="BR105" s="150"/>
      <c r="BS105" s="136"/>
      <c r="BT105" s="150"/>
      <c r="BU105" s="136"/>
      <c r="BV105" s="150"/>
      <c r="BW105" s="136"/>
      <c r="BX105" s="150"/>
      <c r="BY105" s="136"/>
      <c r="BZ105" s="150"/>
      <c r="CA105" s="136"/>
      <c r="CB105" s="150"/>
      <c r="CC105" s="136"/>
      <c r="CD105" s="131"/>
      <c r="CE105" s="149"/>
    </row>
    <row r="106" spans="1:83" x14ac:dyDescent="0.25">
      <c r="D106" s="148"/>
      <c r="E106" s="149"/>
      <c r="F106" s="149"/>
      <c r="G106" s="150"/>
      <c r="H106" s="149"/>
      <c r="I106" s="150"/>
      <c r="J106" s="149"/>
      <c r="K106" s="150"/>
      <c r="L106" s="149"/>
      <c r="M106" s="150"/>
      <c r="N106" s="149"/>
      <c r="O106" s="150"/>
      <c r="P106" s="136"/>
      <c r="Q106" s="150"/>
      <c r="R106" s="136"/>
      <c r="S106" s="150"/>
      <c r="T106" s="136"/>
      <c r="U106" s="150"/>
      <c r="V106" s="136"/>
      <c r="W106" s="150"/>
      <c r="X106" s="136"/>
      <c r="Y106" s="150"/>
      <c r="Z106" s="136"/>
      <c r="AA106" s="150"/>
      <c r="AB106" s="150"/>
      <c r="AC106" s="150"/>
      <c r="AD106" s="150"/>
      <c r="AE106" s="136"/>
      <c r="AF106" s="150"/>
      <c r="AG106" s="150"/>
      <c r="AH106" s="136"/>
      <c r="AI106" s="136"/>
      <c r="AL106" s="150"/>
      <c r="AM106" s="136"/>
      <c r="AN106" s="150"/>
      <c r="AO106" s="136"/>
      <c r="AP106" s="150"/>
      <c r="AQ106" s="136"/>
      <c r="AR106" s="150"/>
      <c r="AS106" s="136"/>
      <c r="AT106" s="150"/>
      <c r="AU106" s="136"/>
      <c r="AV106" s="150"/>
      <c r="AW106" s="136"/>
      <c r="AX106" s="150"/>
      <c r="AY106" s="136"/>
      <c r="AZ106" s="150"/>
      <c r="BA106" s="136"/>
      <c r="BB106" s="150"/>
      <c r="BC106" s="136"/>
      <c r="BD106" s="150"/>
      <c r="BE106" s="136"/>
      <c r="BF106" s="150"/>
      <c r="BG106" s="136"/>
      <c r="BH106" s="150"/>
      <c r="BI106" s="136"/>
      <c r="BJ106" s="150"/>
      <c r="BK106" s="136"/>
      <c r="BL106" s="150"/>
      <c r="BM106" s="136"/>
      <c r="BN106" s="150"/>
      <c r="BO106" s="136"/>
      <c r="BP106" s="150"/>
      <c r="BQ106" s="136"/>
      <c r="BR106" s="150"/>
      <c r="BS106" s="136"/>
      <c r="BT106" s="150"/>
      <c r="BU106" s="136"/>
      <c r="BV106" s="150"/>
      <c r="BW106" s="136"/>
      <c r="BX106" s="150"/>
      <c r="BY106" s="136"/>
      <c r="BZ106" s="150"/>
      <c r="CA106" s="136"/>
      <c r="CB106" s="150"/>
      <c r="CC106" s="136"/>
      <c r="CD106" s="131"/>
      <c r="CE106" s="149"/>
    </row>
    <row r="107" spans="1:83" x14ac:dyDescent="0.25">
      <c r="B107" s="148"/>
      <c r="D107" s="148"/>
      <c r="E107" s="149"/>
      <c r="F107" s="149"/>
      <c r="G107" s="150"/>
      <c r="H107" s="149"/>
      <c r="I107" s="150"/>
      <c r="J107" s="149"/>
      <c r="K107" s="150"/>
      <c r="L107" s="149"/>
      <c r="M107" s="150"/>
      <c r="N107" s="149"/>
      <c r="O107" s="150"/>
      <c r="P107" s="136"/>
      <c r="Q107" s="150"/>
      <c r="R107" s="136"/>
      <c r="S107" s="150"/>
      <c r="T107" s="136"/>
      <c r="U107" s="150"/>
      <c r="V107" s="136"/>
      <c r="W107" s="150"/>
      <c r="X107" s="136"/>
      <c r="Y107" s="150"/>
      <c r="Z107" s="136"/>
      <c r="AA107" s="150"/>
      <c r="AB107" s="150"/>
      <c r="AC107" s="150"/>
      <c r="AD107" s="150"/>
      <c r="AE107" s="136"/>
      <c r="AF107" s="150"/>
      <c r="AG107" s="150"/>
      <c r="AH107" s="136"/>
      <c r="AI107" s="136"/>
      <c r="AL107" s="150"/>
      <c r="AM107" s="136"/>
      <c r="AN107" s="150"/>
      <c r="AO107" s="136"/>
      <c r="AP107" s="150"/>
      <c r="AQ107" s="136"/>
      <c r="AR107" s="150"/>
      <c r="AS107" s="136"/>
      <c r="AT107" s="150"/>
      <c r="AU107" s="136"/>
      <c r="AV107" s="150"/>
      <c r="AW107" s="136"/>
      <c r="AX107" s="150"/>
      <c r="AY107" s="136"/>
      <c r="AZ107" s="150"/>
      <c r="BA107" s="136"/>
      <c r="BB107" s="150"/>
      <c r="BC107" s="136"/>
      <c r="BD107" s="150"/>
      <c r="BE107" s="136"/>
      <c r="BF107" s="150"/>
      <c r="BG107" s="136"/>
      <c r="BH107" s="150"/>
      <c r="BI107" s="136"/>
      <c r="BJ107" s="150"/>
      <c r="BK107" s="136"/>
      <c r="BL107" s="150"/>
      <c r="BM107" s="136"/>
      <c r="BN107" s="150"/>
      <c r="BO107" s="136"/>
      <c r="BP107" s="150"/>
      <c r="BQ107" s="136"/>
      <c r="BR107" s="150"/>
      <c r="BS107" s="136"/>
      <c r="BT107" s="150"/>
      <c r="BU107" s="136"/>
      <c r="BV107" s="150"/>
      <c r="BW107" s="136"/>
      <c r="BX107" s="150"/>
      <c r="BY107" s="136"/>
      <c r="BZ107" s="150"/>
      <c r="CA107" s="136"/>
      <c r="CB107" s="150"/>
      <c r="CC107" s="136"/>
      <c r="CD107" s="131"/>
      <c r="CE107" s="149"/>
    </row>
    <row r="108" spans="1:83" x14ac:dyDescent="0.25">
      <c r="D108" s="148"/>
      <c r="E108" s="149"/>
      <c r="F108" s="149"/>
      <c r="G108" s="150"/>
      <c r="H108" s="149"/>
      <c r="I108" s="150"/>
      <c r="J108" s="149"/>
      <c r="K108" s="150"/>
      <c r="L108" s="149"/>
      <c r="M108" s="150"/>
      <c r="N108" s="149"/>
      <c r="O108" s="150"/>
      <c r="P108" s="136"/>
      <c r="Q108" s="150"/>
      <c r="R108" s="136"/>
      <c r="S108" s="150"/>
      <c r="T108" s="136"/>
      <c r="U108" s="150"/>
      <c r="V108" s="136"/>
      <c r="W108" s="150"/>
      <c r="X108" s="136"/>
      <c r="Y108" s="150"/>
      <c r="Z108" s="136"/>
      <c r="AA108" s="150"/>
      <c r="AB108" s="150"/>
      <c r="AC108" s="150"/>
      <c r="AD108" s="150"/>
      <c r="AE108" s="136"/>
      <c r="AF108" s="150"/>
      <c r="AG108" s="150"/>
      <c r="AH108" s="136"/>
      <c r="AI108" s="136"/>
      <c r="AL108" s="150"/>
      <c r="AM108" s="136"/>
      <c r="AN108" s="150"/>
      <c r="AO108" s="136"/>
      <c r="AP108" s="150"/>
      <c r="AQ108" s="136"/>
      <c r="AR108" s="150"/>
      <c r="AS108" s="136"/>
      <c r="AT108" s="150"/>
      <c r="AU108" s="136"/>
      <c r="AV108" s="150"/>
      <c r="AW108" s="136"/>
      <c r="AX108" s="150"/>
      <c r="AY108" s="136"/>
      <c r="AZ108" s="150"/>
      <c r="BA108" s="136"/>
      <c r="BB108" s="150"/>
      <c r="BC108" s="136"/>
      <c r="BD108" s="150"/>
      <c r="BE108" s="136"/>
      <c r="BF108" s="150"/>
      <c r="BG108" s="136"/>
      <c r="BH108" s="150"/>
      <c r="BI108" s="136"/>
      <c r="BJ108" s="150"/>
      <c r="BK108" s="136"/>
      <c r="BL108" s="150"/>
      <c r="BM108" s="136"/>
      <c r="BN108" s="150"/>
      <c r="BO108" s="136"/>
      <c r="BP108" s="150"/>
      <c r="BQ108" s="136"/>
      <c r="BR108" s="150"/>
      <c r="BS108" s="136"/>
      <c r="BT108" s="150"/>
      <c r="BU108" s="136"/>
      <c r="BV108" s="150"/>
      <c r="BW108" s="136"/>
      <c r="BX108" s="150"/>
      <c r="BY108" s="136"/>
      <c r="BZ108" s="150"/>
      <c r="CA108" s="136"/>
      <c r="CB108" s="150"/>
      <c r="CC108" s="136"/>
      <c r="CD108" s="131"/>
      <c r="CE108" s="149"/>
    </row>
    <row r="109" spans="1:83" x14ac:dyDescent="0.25">
      <c r="D109" s="148"/>
      <c r="E109" s="149"/>
      <c r="F109" s="149"/>
      <c r="G109" s="150"/>
      <c r="H109" s="149"/>
      <c r="I109" s="150"/>
      <c r="J109" s="149"/>
      <c r="K109" s="150"/>
      <c r="L109" s="149"/>
      <c r="M109" s="150"/>
      <c r="N109" s="149"/>
      <c r="O109" s="150"/>
      <c r="P109" s="136"/>
      <c r="Q109" s="150"/>
      <c r="R109" s="136"/>
      <c r="S109" s="150"/>
      <c r="T109" s="136"/>
      <c r="U109" s="150"/>
      <c r="V109" s="136"/>
      <c r="W109" s="150"/>
      <c r="X109" s="136"/>
      <c r="Y109" s="150"/>
      <c r="Z109" s="136"/>
      <c r="AA109" s="150"/>
      <c r="AB109" s="150"/>
      <c r="AC109" s="150"/>
      <c r="AD109" s="150"/>
      <c r="AE109" s="136"/>
      <c r="AF109" s="150"/>
      <c r="AG109" s="150"/>
      <c r="AH109" s="136"/>
      <c r="AI109" s="136"/>
      <c r="AL109" s="150"/>
      <c r="AM109" s="136"/>
      <c r="AN109" s="150"/>
      <c r="AO109" s="136"/>
      <c r="AP109" s="150"/>
      <c r="AQ109" s="136"/>
      <c r="AR109" s="150"/>
      <c r="AS109" s="136"/>
      <c r="AT109" s="150"/>
      <c r="AU109" s="136"/>
      <c r="AV109" s="150"/>
      <c r="AW109" s="136"/>
      <c r="AX109" s="150"/>
      <c r="AY109" s="136"/>
      <c r="AZ109" s="150"/>
      <c r="BA109" s="136"/>
      <c r="BB109" s="150"/>
      <c r="BC109" s="136"/>
      <c r="BD109" s="150"/>
      <c r="BE109" s="136"/>
      <c r="BF109" s="150"/>
      <c r="BG109" s="136"/>
      <c r="BH109" s="150"/>
      <c r="BI109" s="136"/>
      <c r="BJ109" s="150"/>
      <c r="BK109" s="136"/>
      <c r="BL109" s="150"/>
      <c r="BM109" s="136"/>
      <c r="BN109" s="150"/>
      <c r="BO109" s="136"/>
      <c r="BP109" s="150"/>
      <c r="BQ109" s="136"/>
      <c r="BR109" s="150"/>
      <c r="BS109" s="136"/>
      <c r="BT109" s="150"/>
      <c r="BU109" s="136"/>
      <c r="BV109" s="150"/>
      <c r="BW109" s="136"/>
      <c r="BX109" s="150"/>
      <c r="BY109" s="136"/>
      <c r="BZ109" s="150"/>
      <c r="CA109" s="136"/>
      <c r="CB109" s="150"/>
      <c r="CC109" s="136"/>
      <c r="CD109" s="131"/>
      <c r="CE109" s="149"/>
    </row>
    <row r="110" spans="1:83" x14ac:dyDescent="0.25">
      <c r="B110" s="148"/>
      <c r="D110" s="148"/>
      <c r="E110" s="149"/>
      <c r="F110" s="149"/>
      <c r="G110" s="150"/>
      <c r="H110" s="149"/>
      <c r="I110" s="150"/>
      <c r="J110" s="149"/>
      <c r="K110" s="150"/>
      <c r="L110" s="149"/>
      <c r="M110" s="150"/>
      <c r="N110" s="149"/>
      <c r="O110" s="150"/>
      <c r="P110" s="136"/>
      <c r="Q110" s="150"/>
      <c r="R110" s="136"/>
      <c r="S110" s="150"/>
      <c r="T110" s="136"/>
      <c r="U110" s="150"/>
      <c r="V110" s="136"/>
      <c r="W110" s="150"/>
      <c r="X110" s="136"/>
      <c r="Y110" s="150"/>
      <c r="Z110" s="136"/>
      <c r="AA110" s="150"/>
      <c r="AB110" s="150"/>
      <c r="AC110" s="150"/>
      <c r="AD110" s="150"/>
      <c r="AE110" s="136"/>
      <c r="AF110" s="150"/>
      <c r="AG110" s="150"/>
      <c r="AH110" s="136"/>
      <c r="AI110" s="136"/>
      <c r="AL110" s="150"/>
      <c r="AM110" s="136"/>
      <c r="AN110" s="150"/>
      <c r="AO110" s="136"/>
      <c r="AP110" s="150"/>
      <c r="AQ110" s="136"/>
      <c r="AR110" s="150"/>
      <c r="AS110" s="136"/>
      <c r="AT110" s="150"/>
      <c r="AU110" s="136"/>
      <c r="AV110" s="150"/>
      <c r="AW110" s="136"/>
      <c r="AX110" s="150"/>
      <c r="AY110" s="136"/>
      <c r="AZ110" s="150"/>
      <c r="BA110" s="136"/>
      <c r="BB110" s="150"/>
      <c r="BC110" s="136"/>
      <c r="BD110" s="150"/>
      <c r="BE110" s="136"/>
      <c r="BF110" s="150"/>
      <c r="BG110" s="136"/>
      <c r="BH110" s="150"/>
      <c r="BI110" s="136"/>
      <c r="BJ110" s="150"/>
      <c r="BK110" s="136"/>
      <c r="BL110" s="150"/>
      <c r="BM110" s="136"/>
      <c r="BN110" s="150"/>
      <c r="BO110" s="136"/>
      <c r="BP110" s="150"/>
      <c r="BQ110" s="136"/>
      <c r="BR110" s="150"/>
      <c r="BS110" s="136"/>
      <c r="BT110" s="150"/>
      <c r="BU110" s="136"/>
      <c r="BV110" s="150"/>
      <c r="BW110" s="136"/>
      <c r="BX110" s="150"/>
      <c r="BY110" s="136"/>
      <c r="BZ110" s="150"/>
      <c r="CA110" s="136"/>
      <c r="CB110" s="150"/>
      <c r="CC110" s="136"/>
      <c r="CD110" s="131"/>
      <c r="CE110" s="149"/>
    </row>
    <row r="111" spans="1:83" x14ac:dyDescent="0.25">
      <c r="D111" s="148"/>
      <c r="E111" s="149"/>
      <c r="F111" s="149"/>
      <c r="G111" s="150"/>
      <c r="H111" s="149"/>
      <c r="I111" s="150"/>
      <c r="J111" s="149"/>
      <c r="K111" s="150"/>
      <c r="L111" s="149"/>
      <c r="M111" s="150"/>
      <c r="N111" s="149"/>
      <c r="O111" s="150"/>
      <c r="P111" s="136"/>
      <c r="Q111" s="150"/>
      <c r="R111" s="136"/>
      <c r="S111" s="150"/>
      <c r="T111" s="136"/>
      <c r="U111" s="150"/>
      <c r="V111" s="136"/>
      <c r="W111" s="150"/>
      <c r="X111" s="136"/>
      <c r="Y111" s="150"/>
      <c r="Z111" s="136"/>
      <c r="AA111" s="150"/>
      <c r="AB111" s="150"/>
      <c r="AC111" s="150"/>
      <c r="AD111" s="150"/>
      <c r="AE111" s="136"/>
      <c r="AF111" s="150"/>
      <c r="AG111" s="150"/>
      <c r="AH111" s="136"/>
      <c r="AI111" s="136"/>
      <c r="AL111" s="150"/>
      <c r="AM111" s="136"/>
      <c r="AN111" s="150"/>
      <c r="AO111" s="136"/>
      <c r="AP111" s="150"/>
      <c r="AQ111" s="136"/>
      <c r="AR111" s="150"/>
      <c r="AS111" s="136"/>
      <c r="AT111" s="150"/>
      <c r="AU111" s="136"/>
      <c r="AV111" s="150"/>
      <c r="AW111" s="136"/>
      <c r="AX111" s="150"/>
      <c r="AY111" s="136"/>
      <c r="AZ111" s="150"/>
      <c r="BA111" s="136"/>
      <c r="BB111" s="150"/>
      <c r="BC111" s="136"/>
      <c r="BD111" s="150"/>
      <c r="BE111" s="136"/>
      <c r="BF111" s="150"/>
      <c r="BG111" s="136"/>
      <c r="BH111" s="150"/>
      <c r="BI111" s="136"/>
      <c r="BJ111" s="150"/>
      <c r="BK111" s="136"/>
      <c r="BL111" s="150"/>
      <c r="BM111" s="136"/>
      <c r="BN111" s="150"/>
      <c r="BO111" s="136"/>
      <c r="BP111" s="150"/>
      <c r="BQ111" s="136"/>
      <c r="BR111" s="150"/>
      <c r="BS111" s="136"/>
      <c r="BT111" s="150"/>
      <c r="BU111" s="136"/>
      <c r="BV111" s="150"/>
      <c r="BW111" s="136"/>
      <c r="BX111" s="150"/>
      <c r="BY111" s="136"/>
      <c r="BZ111" s="150"/>
      <c r="CA111" s="136"/>
      <c r="CB111" s="150"/>
      <c r="CC111" s="136"/>
      <c r="CD111" s="131"/>
      <c r="CE111" s="149"/>
    </row>
    <row r="112" spans="1:83" x14ac:dyDescent="0.25">
      <c r="D112" s="148"/>
      <c r="E112" s="149"/>
      <c r="F112" s="149"/>
      <c r="G112" s="150"/>
      <c r="H112" s="149"/>
      <c r="I112" s="150"/>
      <c r="J112" s="149"/>
      <c r="K112" s="150"/>
      <c r="L112" s="149"/>
      <c r="M112" s="150"/>
      <c r="N112" s="149"/>
      <c r="O112" s="150"/>
      <c r="P112" s="136"/>
      <c r="Q112" s="150"/>
      <c r="R112" s="136"/>
      <c r="S112" s="150"/>
      <c r="T112" s="136"/>
      <c r="U112" s="150"/>
      <c r="V112" s="136"/>
      <c r="W112" s="150"/>
      <c r="X112" s="136"/>
      <c r="Y112" s="150"/>
      <c r="Z112" s="136"/>
      <c r="AA112" s="150"/>
      <c r="AB112" s="150"/>
      <c r="AC112" s="150"/>
      <c r="AD112" s="150"/>
      <c r="AE112" s="136"/>
      <c r="AF112" s="150"/>
      <c r="AG112" s="150"/>
      <c r="AH112" s="136"/>
      <c r="AI112" s="136"/>
      <c r="AL112" s="150"/>
      <c r="AM112" s="136"/>
      <c r="AN112" s="150"/>
      <c r="AO112" s="136"/>
      <c r="AP112" s="150"/>
      <c r="AQ112" s="136"/>
      <c r="AR112" s="150"/>
      <c r="AS112" s="136"/>
      <c r="AT112" s="150"/>
      <c r="AU112" s="136"/>
      <c r="AV112" s="150"/>
      <c r="AW112" s="136"/>
      <c r="AX112" s="150"/>
      <c r="AY112" s="136"/>
      <c r="AZ112" s="150"/>
      <c r="BA112" s="136"/>
      <c r="BB112" s="150"/>
      <c r="BC112" s="136"/>
      <c r="BD112" s="150"/>
      <c r="BE112" s="136"/>
      <c r="BF112" s="150"/>
      <c r="BG112" s="136"/>
      <c r="BH112" s="150"/>
      <c r="BI112" s="136"/>
      <c r="BJ112" s="150"/>
      <c r="BK112" s="136"/>
      <c r="BL112" s="150"/>
      <c r="BM112" s="136"/>
      <c r="BN112" s="150"/>
      <c r="BO112" s="136"/>
      <c r="BP112" s="150"/>
      <c r="BQ112" s="136"/>
      <c r="BR112" s="150"/>
      <c r="BS112" s="136"/>
      <c r="BT112" s="150"/>
      <c r="BU112" s="136"/>
      <c r="BV112" s="150"/>
      <c r="BW112" s="136"/>
      <c r="BX112" s="150"/>
      <c r="BY112" s="136"/>
      <c r="BZ112" s="150"/>
      <c r="CA112" s="136"/>
      <c r="CB112" s="150"/>
      <c r="CC112" s="136"/>
      <c r="CD112" s="131"/>
      <c r="CE112" s="149"/>
    </row>
    <row r="113" spans="2:82" x14ac:dyDescent="0.25">
      <c r="B113" s="148"/>
      <c r="D113" s="148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1"/>
      <c r="BH113" s="131"/>
      <c r="BI113" s="131"/>
      <c r="BJ113" s="131"/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  <c r="BU113" s="131"/>
      <c r="BV113" s="131"/>
      <c r="BW113" s="131"/>
      <c r="BX113" s="131"/>
      <c r="BY113" s="131"/>
      <c r="BZ113" s="131"/>
      <c r="CA113" s="131"/>
      <c r="CB113" s="131"/>
      <c r="CC113" s="131"/>
      <c r="CD113" s="131"/>
    </row>
    <row r="114" spans="2:82" x14ac:dyDescent="0.25">
      <c r="D114" s="148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  <c r="BG114" s="131"/>
      <c r="BH114" s="131"/>
      <c r="BI114" s="131"/>
      <c r="BJ114" s="131"/>
      <c r="BK114" s="131"/>
      <c r="BL114" s="131"/>
      <c r="BM114" s="131"/>
      <c r="BN114" s="131"/>
      <c r="BO114" s="131"/>
      <c r="BP114" s="131"/>
      <c r="BQ114" s="131"/>
      <c r="BR114" s="131"/>
      <c r="BS114" s="131"/>
      <c r="BT114" s="131"/>
      <c r="BU114" s="131"/>
      <c r="BV114" s="131"/>
      <c r="BW114" s="131"/>
      <c r="BX114" s="131"/>
      <c r="BY114" s="131"/>
      <c r="BZ114" s="131"/>
      <c r="CA114" s="131"/>
      <c r="CB114" s="131"/>
      <c r="CC114" s="131"/>
      <c r="CD114" s="131"/>
    </row>
    <row r="115" spans="2:82" ht="18" customHeight="1" x14ac:dyDescent="0.25">
      <c r="D115" s="148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  <c r="BH115" s="131"/>
      <c r="BI115" s="131"/>
      <c r="BJ115" s="131"/>
      <c r="BK115" s="131"/>
      <c r="BL115" s="131"/>
      <c r="BM115" s="131"/>
      <c r="BN115" s="131"/>
      <c r="BO115" s="131"/>
      <c r="BP115" s="131"/>
      <c r="BQ115" s="131"/>
      <c r="BR115" s="131"/>
      <c r="BS115" s="131"/>
      <c r="BT115" s="131"/>
      <c r="BU115" s="131"/>
      <c r="BV115" s="131"/>
      <c r="BW115" s="131"/>
      <c r="BX115" s="131"/>
      <c r="BY115" s="131"/>
      <c r="BZ115" s="131"/>
      <c r="CA115" s="131"/>
      <c r="CB115" s="131"/>
      <c r="CC115" s="131"/>
      <c r="CD115" s="131"/>
    </row>
    <row r="116" spans="2:82" ht="18" customHeight="1" x14ac:dyDescent="0.25">
      <c r="D116" s="148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1"/>
      <c r="BJ116" s="131"/>
      <c r="BK116" s="131"/>
      <c r="BL116" s="131"/>
      <c r="BM116" s="131"/>
      <c r="BN116" s="131"/>
      <c r="BO116" s="131"/>
      <c r="BP116" s="131"/>
      <c r="BQ116" s="131"/>
      <c r="BR116" s="131"/>
      <c r="BS116" s="131"/>
      <c r="BT116" s="131"/>
      <c r="BU116" s="131"/>
      <c r="BV116" s="131"/>
      <c r="BW116" s="131"/>
      <c r="BX116" s="131"/>
      <c r="BY116" s="131"/>
      <c r="BZ116" s="131"/>
      <c r="CA116" s="131"/>
      <c r="CB116" s="131"/>
      <c r="CC116" s="131"/>
      <c r="CD116" s="131"/>
    </row>
    <row r="117" spans="2:82" s="151" customFormat="1" ht="18" customHeight="1" x14ac:dyDescent="0.25">
      <c r="D117" s="15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142"/>
      <c r="BC117" s="142"/>
      <c r="BD117" s="142"/>
      <c r="BE117" s="142"/>
      <c r="BF117" s="142"/>
      <c r="BG117" s="142"/>
      <c r="BH117" s="142"/>
      <c r="BI117" s="142"/>
      <c r="BJ117" s="142"/>
      <c r="BK117" s="142"/>
      <c r="BL117" s="142"/>
      <c r="BM117" s="142"/>
      <c r="BN117" s="142"/>
      <c r="BO117" s="142"/>
      <c r="BP117" s="142"/>
      <c r="BQ117" s="142"/>
      <c r="BR117" s="142"/>
      <c r="BS117" s="142"/>
      <c r="BT117" s="142"/>
      <c r="BU117" s="142"/>
      <c r="BV117" s="142"/>
      <c r="BW117" s="142"/>
      <c r="BX117" s="142"/>
      <c r="BY117" s="142"/>
      <c r="BZ117" s="142"/>
      <c r="CA117" s="142"/>
      <c r="CB117" s="142"/>
      <c r="CC117" s="142"/>
      <c r="CD117" s="142"/>
    </row>
    <row r="118" spans="2:82" s="151" customFormat="1" ht="18" customHeight="1" x14ac:dyDescent="0.25">
      <c r="D118" s="15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C118" s="142"/>
      <c r="AD118" s="142"/>
      <c r="AE118" s="142"/>
      <c r="AF118" s="142"/>
      <c r="AG118" s="142"/>
      <c r="AH118" s="142"/>
      <c r="AI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142"/>
      <c r="BD118" s="142"/>
      <c r="BE118" s="142"/>
      <c r="BF118" s="142"/>
      <c r="BG118" s="142"/>
      <c r="BH118" s="142"/>
      <c r="BI118" s="142"/>
      <c r="BJ118" s="142"/>
      <c r="BK118" s="142"/>
      <c r="BL118" s="142"/>
      <c r="BM118" s="142"/>
      <c r="BN118" s="142"/>
      <c r="BO118" s="142"/>
      <c r="BP118" s="142"/>
      <c r="BQ118" s="142"/>
      <c r="BR118" s="142"/>
      <c r="BS118" s="142"/>
      <c r="BT118" s="142"/>
      <c r="BU118" s="142"/>
      <c r="BV118" s="142"/>
      <c r="BW118" s="142"/>
      <c r="BX118" s="142"/>
      <c r="BY118" s="142"/>
      <c r="BZ118" s="142"/>
      <c r="CA118" s="142"/>
      <c r="CB118" s="142"/>
      <c r="CC118" s="142"/>
      <c r="CD118" s="131"/>
    </row>
    <row r="119" spans="2:82" s="151" customFormat="1" ht="18" customHeight="1" x14ac:dyDescent="0.25">
      <c r="D119" s="15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2"/>
      <c r="BE119" s="142"/>
      <c r="BF119" s="142"/>
      <c r="BG119" s="142"/>
      <c r="BH119" s="142"/>
      <c r="BI119" s="142"/>
      <c r="BJ119" s="142"/>
      <c r="BK119" s="142"/>
      <c r="BL119" s="142"/>
      <c r="BM119" s="142"/>
      <c r="BN119" s="142"/>
      <c r="BO119" s="142"/>
      <c r="BP119" s="142"/>
      <c r="BQ119" s="142"/>
      <c r="BR119" s="142"/>
      <c r="BS119" s="142"/>
      <c r="BT119" s="142"/>
      <c r="BU119" s="142"/>
      <c r="BV119" s="142"/>
      <c r="BW119" s="142"/>
      <c r="BX119" s="142"/>
      <c r="BY119" s="142"/>
      <c r="BZ119" s="142"/>
      <c r="CA119" s="142"/>
      <c r="CB119" s="142"/>
      <c r="CC119" s="142"/>
      <c r="CD119" s="142"/>
    </row>
    <row r="120" spans="2:82" s="151" customFormat="1" ht="18" customHeight="1" x14ac:dyDescent="0.25">
      <c r="D120" s="15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2"/>
      <c r="BJ120" s="142"/>
      <c r="BK120" s="142"/>
      <c r="BL120" s="142"/>
      <c r="BM120" s="142"/>
      <c r="BN120" s="142"/>
      <c r="BO120" s="142"/>
      <c r="BP120" s="142"/>
      <c r="BQ120" s="142"/>
      <c r="BR120" s="142"/>
      <c r="BS120" s="142"/>
      <c r="BT120" s="142"/>
      <c r="BU120" s="142"/>
      <c r="BV120" s="142"/>
      <c r="BW120" s="142"/>
      <c r="BX120" s="142"/>
      <c r="BY120" s="142"/>
      <c r="BZ120" s="142"/>
      <c r="CA120" s="142"/>
      <c r="CB120" s="142"/>
      <c r="CC120" s="142"/>
      <c r="CD120" s="142"/>
    </row>
    <row r="121" spans="2:82" s="151" customFormat="1" ht="18" customHeight="1" x14ac:dyDescent="0.25">
      <c r="D121" s="15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2"/>
      <c r="BF121" s="142"/>
      <c r="BG121" s="142"/>
      <c r="BH121" s="142"/>
      <c r="BI121" s="142"/>
      <c r="BJ121" s="142"/>
      <c r="BK121" s="142"/>
      <c r="BL121" s="142"/>
      <c r="BM121" s="142"/>
      <c r="BN121" s="142"/>
      <c r="BO121" s="142"/>
      <c r="BP121" s="142"/>
      <c r="BQ121" s="142"/>
      <c r="BR121" s="142"/>
      <c r="BS121" s="142"/>
      <c r="BT121" s="142"/>
      <c r="BU121" s="142"/>
      <c r="BV121" s="142"/>
      <c r="BW121" s="142"/>
      <c r="BX121" s="142"/>
      <c r="BY121" s="142"/>
      <c r="BZ121" s="142"/>
      <c r="CA121" s="142"/>
      <c r="CB121" s="142"/>
      <c r="CC121" s="142"/>
      <c r="CD121" s="142"/>
    </row>
    <row r="122" spans="2:82" s="151" customFormat="1" ht="18" customHeight="1" x14ac:dyDescent="0.25">
      <c r="D122" s="15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142"/>
      <c r="BX122" s="142"/>
      <c r="BY122" s="142"/>
      <c r="BZ122" s="142"/>
      <c r="CA122" s="142"/>
      <c r="CB122" s="142"/>
      <c r="CC122" s="142"/>
      <c r="CD122" s="142"/>
    </row>
    <row r="123" spans="2:82" s="151" customFormat="1" ht="18" customHeight="1" x14ac:dyDescent="0.25">
      <c r="D123" s="153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142"/>
      <c r="BX123" s="142"/>
      <c r="BY123" s="142"/>
      <c r="BZ123" s="142"/>
      <c r="CA123" s="142"/>
      <c r="CB123" s="142"/>
      <c r="CC123" s="142"/>
      <c r="CD123" s="142"/>
    </row>
    <row r="124" spans="2:82" s="151" customFormat="1" ht="18" customHeight="1" x14ac:dyDescent="0.25">
      <c r="D124" s="153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42"/>
      <c r="BT124" s="142"/>
      <c r="BU124" s="142"/>
      <c r="BV124" s="142"/>
      <c r="BW124" s="142"/>
      <c r="BX124" s="142"/>
      <c r="BY124" s="142"/>
      <c r="BZ124" s="142"/>
      <c r="CA124" s="142"/>
      <c r="CB124" s="142"/>
      <c r="CC124" s="142"/>
      <c r="CD124" s="142"/>
    </row>
    <row r="125" spans="2:82" s="151" customFormat="1" ht="18" customHeight="1" x14ac:dyDescent="0.25">
      <c r="D125" s="153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  <c r="BM125" s="142"/>
      <c r="BN125" s="142"/>
      <c r="BO125" s="142"/>
      <c r="BP125" s="142"/>
      <c r="BQ125" s="142"/>
      <c r="BR125" s="142"/>
      <c r="BS125" s="142"/>
      <c r="BT125" s="142"/>
      <c r="BU125" s="142"/>
      <c r="BV125" s="142"/>
      <c r="BW125" s="142"/>
      <c r="BX125" s="142"/>
      <c r="BY125" s="142"/>
      <c r="BZ125" s="142"/>
      <c r="CA125" s="142"/>
      <c r="CB125" s="142"/>
      <c r="CC125" s="142"/>
      <c r="CD125" s="142"/>
    </row>
    <row r="126" spans="2:82" ht="18" customHeight="1" x14ac:dyDescent="0.25">
      <c r="D126" s="148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1"/>
      <c r="BJ126" s="131"/>
      <c r="BK126" s="131"/>
      <c r="BL126" s="131"/>
      <c r="BM126" s="131"/>
      <c r="BN126" s="131"/>
      <c r="BO126" s="131"/>
      <c r="BP126" s="131"/>
      <c r="BQ126" s="131"/>
      <c r="BR126" s="131"/>
      <c r="BS126" s="131"/>
      <c r="BT126" s="131"/>
      <c r="BU126" s="131"/>
      <c r="BV126" s="131"/>
      <c r="BW126" s="131"/>
      <c r="BX126" s="131"/>
      <c r="BY126" s="131"/>
      <c r="BZ126" s="131"/>
      <c r="CA126" s="131"/>
      <c r="CB126" s="131"/>
      <c r="CC126" s="131"/>
      <c r="CD126" s="131"/>
    </row>
    <row r="127" spans="2:82" ht="18" customHeight="1" x14ac:dyDescent="0.25">
      <c r="D127" s="148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131"/>
      <c r="BL127" s="131"/>
      <c r="BM127" s="131"/>
      <c r="BN127" s="131"/>
      <c r="BO127" s="131"/>
      <c r="BP127" s="131"/>
      <c r="BQ127" s="131"/>
      <c r="BR127" s="131"/>
      <c r="BS127" s="131"/>
      <c r="BT127" s="131"/>
      <c r="BU127" s="131"/>
      <c r="BV127" s="131"/>
      <c r="BW127" s="131"/>
      <c r="BX127" s="131"/>
      <c r="BY127" s="131"/>
      <c r="BZ127" s="131"/>
      <c r="CA127" s="131"/>
      <c r="CB127" s="131"/>
      <c r="CC127" s="131"/>
      <c r="CD127" s="131"/>
    </row>
    <row r="128" spans="2:82" s="154" customFormat="1" ht="18" customHeight="1" x14ac:dyDescent="0.25"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  <c r="BT128" s="137"/>
      <c r="BU128" s="137"/>
      <c r="BV128" s="137"/>
      <c r="BW128" s="137"/>
      <c r="BX128" s="137"/>
      <c r="BY128" s="137"/>
      <c r="BZ128" s="137"/>
      <c r="CA128" s="137"/>
      <c r="CB128" s="137"/>
      <c r="CC128" s="137"/>
      <c r="CD128" s="137"/>
    </row>
    <row r="129" spans="2:81" s="154" customFormat="1" x14ac:dyDescent="0.25"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137"/>
      <c r="BU129" s="137"/>
      <c r="BV129" s="137"/>
      <c r="BW129" s="137"/>
      <c r="BX129" s="137"/>
      <c r="BY129" s="137"/>
      <c r="BZ129" s="137"/>
      <c r="CA129" s="137"/>
      <c r="CB129" s="137"/>
      <c r="CC129" s="137"/>
    </row>
    <row r="130" spans="2:81" s="154" customFormat="1" x14ac:dyDescent="0.25">
      <c r="AE130" s="137"/>
      <c r="AH130" s="137"/>
      <c r="AP130" s="308"/>
      <c r="AQ130" s="308"/>
      <c r="AR130" s="308"/>
      <c r="AS130" s="308"/>
      <c r="AT130" s="308"/>
      <c r="AU130" s="308"/>
      <c r="AV130" s="308"/>
    </row>
    <row r="131" spans="2:81" s="154" customFormat="1" ht="29.25" customHeight="1" x14ac:dyDescent="0.25">
      <c r="D131" s="155"/>
      <c r="E131" s="156"/>
      <c r="G131" s="157"/>
      <c r="H131" s="158"/>
      <c r="I131" s="158"/>
      <c r="J131" s="155"/>
      <c r="K131" s="158"/>
      <c r="L131" s="158"/>
    </row>
    <row r="132" spans="2:81" s="154" customFormat="1" x14ac:dyDescent="0.25">
      <c r="D132" s="159"/>
      <c r="I132" s="160"/>
      <c r="K132" s="161"/>
      <c r="L132" s="162"/>
    </row>
    <row r="133" spans="2:81" s="154" customFormat="1" x14ac:dyDescent="0.25">
      <c r="D133" s="159"/>
      <c r="I133" s="160"/>
      <c r="K133" s="161"/>
      <c r="L133" s="162"/>
    </row>
    <row r="134" spans="2:81" s="154" customFormat="1" x14ac:dyDescent="0.25">
      <c r="D134" s="159"/>
      <c r="F134" s="161"/>
      <c r="G134" s="161"/>
      <c r="AJ134" s="69">
        <v>0</v>
      </c>
    </row>
    <row r="135" spans="2:81" s="154" customFormat="1" x14ac:dyDescent="0.25"/>
    <row r="136" spans="2:81" s="154" customFormat="1" x14ac:dyDescent="0.25"/>
    <row r="137" spans="2:81" x14ac:dyDescent="0.25">
      <c r="G137" s="163" t="e">
        <f>+D132/G132</f>
        <v>#DIV/0!</v>
      </c>
      <c r="H137" s="148" t="s">
        <v>128</v>
      </c>
      <c r="AJ137" s="54">
        <v>0</v>
      </c>
    </row>
    <row r="138" spans="2:81" x14ac:dyDescent="0.25">
      <c r="G138" s="163" t="e">
        <f>+D133/G133</f>
        <v>#DIV/0!</v>
      </c>
      <c r="H138" s="148" t="s">
        <v>128</v>
      </c>
      <c r="AJ138" s="54">
        <v>0</v>
      </c>
    </row>
    <row r="139" spans="2:81" x14ac:dyDescent="0.25">
      <c r="AJ139" s="54">
        <v>0</v>
      </c>
    </row>
    <row r="140" spans="2:81" x14ac:dyDescent="0.25">
      <c r="AJ140" s="54">
        <v>0</v>
      </c>
    </row>
    <row r="141" spans="2:81" x14ac:dyDescent="0.25">
      <c r="AJ141" s="69">
        <v>0</v>
      </c>
    </row>
    <row r="142" spans="2:81" s="151" customFormat="1" x14ac:dyDescent="0.25">
      <c r="B142" s="164"/>
      <c r="O142" s="152"/>
      <c r="P142" s="152"/>
      <c r="Q142" s="152"/>
      <c r="AJ142" s="54">
        <v>0</v>
      </c>
    </row>
    <row r="143" spans="2:81" s="151" customFormat="1" ht="3" customHeight="1" x14ac:dyDescent="0.25">
      <c r="AJ143" s="54">
        <v>0</v>
      </c>
    </row>
    <row r="144" spans="2:81" s="151" customFormat="1" x14ac:dyDescent="0.25">
      <c r="E144" s="165"/>
      <c r="M144" s="166"/>
      <c r="N144" s="166"/>
      <c r="O144" s="165"/>
      <c r="P144" s="167"/>
      <c r="Q144" s="167"/>
      <c r="AJ144" s="54">
        <v>0</v>
      </c>
    </row>
    <row r="145" spans="5:36" s="151" customFormat="1" x14ac:dyDescent="0.25">
      <c r="E145" s="165"/>
      <c r="M145" s="166"/>
      <c r="N145" s="166"/>
      <c r="O145" s="165"/>
      <c r="P145" s="167"/>
      <c r="Q145" s="167"/>
      <c r="AJ145" s="54">
        <v>0</v>
      </c>
    </row>
    <row r="146" spans="5:36" s="151" customFormat="1" x14ac:dyDescent="0.25">
      <c r="E146" s="165"/>
      <c r="M146" s="166"/>
      <c r="N146" s="166"/>
      <c r="O146" s="165"/>
      <c r="P146" s="167"/>
      <c r="Q146" s="167"/>
      <c r="AJ146" s="54">
        <v>0</v>
      </c>
    </row>
    <row r="147" spans="5:36" s="151" customFormat="1" x14ac:dyDescent="0.25">
      <c r="AJ147" s="54">
        <v>0</v>
      </c>
    </row>
    <row r="148" spans="5:36" x14ac:dyDescent="0.25">
      <c r="E148" s="149"/>
      <c r="M148" s="168"/>
      <c r="N148" s="168"/>
      <c r="O148" s="168"/>
      <c r="P148" s="145"/>
      <c r="Q148" s="145"/>
      <c r="AJ148" s="69">
        <v>0</v>
      </c>
    </row>
    <row r="149" spans="5:36" x14ac:dyDescent="0.25">
      <c r="E149" s="149"/>
      <c r="M149" s="168"/>
      <c r="N149" s="168"/>
      <c r="O149" s="168"/>
      <c r="P149" s="145"/>
      <c r="Q149" s="145"/>
    </row>
    <row r="150" spans="5:36" x14ac:dyDescent="0.25">
      <c r="E150" s="149"/>
      <c r="M150" s="168"/>
      <c r="N150" s="168"/>
      <c r="O150" s="168"/>
      <c r="P150" s="145"/>
      <c r="Q150" s="145"/>
    </row>
  </sheetData>
  <mergeCells count="28">
    <mergeCell ref="AF2:AH2"/>
    <mergeCell ref="B2:D3"/>
    <mergeCell ref="E2:G2"/>
    <mergeCell ref="H2:J2"/>
    <mergeCell ref="K2:N2"/>
    <mergeCell ref="O2:Q2"/>
    <mergeCell ref="S2:S3"/>
    <mergeCell ref="T2:V2"/>
    <mergeCell ref="W2:W3"/>
    <mergeCell ref="X2:Y2"/>
    <mergeCell ref="Z2:AB2"/>
    <mergeCell ref="AC2:AE2"/>
    <mergeCell ref="B79:D79"/>
    <mergeCell ref="B82:D83"/>
    <mergeCell ref="E82:G82"/>
    <mergeCell ref="H82:J82"/>
    <mergeCell ref="K82:N82"/>
    <mergeCell ref="AF82:AH82"/>
    <mergeCell ref="B98:D98"/>
    <mergeCell ref="AP101:AV101"/>
    <mergeCell ref="AP130:AV130"/>
    <mergeCell ref="S82:S83"/>
    <mergeCell ref="T82:V82"/>
    <mergeCell ref="W82:W83"/>
    <mergeCell ref="X82:Y82"/>
    <mergeCell ref="Z82:AB82"/>
    <mergeCell ref="AC82:AE82"/>
    <mergeCell ref="O82:Q82"/>
  </mergeCells>
  <printOptions horizontalCentered="1"/>
  <pageMargins left="0.25" right="0.25" top="0.35" bottom="0.4" header="0.3" footer="0.3"/>
  <pageSetup paperSize="9" scale="51" orientation="portrait" horizontalDpi="4294967295" verticalDpi="4294967295" r:id="rId1"/>
  <rowBreaks count="2" manualBreakCount="2">
    <brk id="45" max="27" man="1"/>
    <brk id="81" max="2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B152"/>
  <sheetViews>
    <sheetView showGridLines="0" zoomScale="90" zoomScaleNormal="90" workbookViewId="0">
      <pane xSplit="4" ySplit="3" topLeftCell="S4" activePane="bottomRight" state="frozen"/>
      <selection pane="topRight" activeCell="E1" sqref="E1"/>
      <selection pane="bottomLeft" activeCell="A4" sqref="A4"/>
      <selection pane="bottomRight" activeCell="Y83" sqref="Y83"/>
    </sheetView>
  </sheetViews>
  <sheetFormatPr defaultRowHeight="15" outlineLevelRow="1" x14ac:dyDescent="0.25"/>
  <cols>
    <col min="1" max="1" width="5.7109375" style="2" customWidth="1"/>
    <col min="2" max="2" width="11.42578125" style="2" customWidth="1"/>
    <col min="3" max="3" width="3.85546875" style="2" customWidth="1"/>
    <col min="4" max="4" width="27.85546875" style="2" customWidth="1"/>
    <col min="5" max="5" width="16" style="2" hidden="1" customWidth="1"/>
    <col min="6" max="6" width="16.28515625" style="2" hidden="1" customWidth="1"/>
    <col min="7" max="7" width="12.5703125" style="2" hidden="1" customWidth="1"/>
    <col min="8" max="8" width="17.7109375" style="2" hidden="1" customWidth="1"/>
    <col min="9" max="9" width="13" style="2" hidden="1" customWidth="1"/>
    <col min="10" max="10" width="11.85546875" style="2" hidden="1" customWidth="1"/>
    <col min="11" max="11" width="13.7109375" style="2" hidden="1" customWidth="1"/>
    <col min="12" max="12" width="11.7109375" style="2" hidden="1" customWidth="1"/>
    <col min="13" max="14" width="12" style="2" hidden="1" customWidth="1"/>
    <col min="15" max="15" width="16.5703125" style="2" hidden="1" customWidth="1"/>
    <col min="16" max="16" width="11.28515625" style="2" hidden="1" customWidth="1"/>
    <col min="17" max="17" width="9.7109375" style="2" hidden="1" customWidth="1"/>
    <col min="18" max="18" width="13.85546875" style="2" hidden="1" customWidth="1"/>
    <col min="19" max="19" width="9.5703125" style="2" customWidth="1"/>
    <col min="20" max="23" width="8.5703125" style="2" customWidth="1"/>
    <col min="24" max="24" width="8.28515625" style="2" customWidth="1"/>
    <col min="25" max="25" width="7.28515625" style="2" customWidth="1"/>
    <col min="26" max="26" width="11" style="2" bestFit="1" customWidth="1"/>
    <col min="27" max="27" width="10.28515625" style="2" customWidth="1"/>
    <col min="28" max="28" width="11.28515625" style="2" customWidth="1"/>
    <col min="29" max="29" width="13.28515625" style="2" customWidth="1"/>
    <col min="30" max="30" width="10.42578125" style="2" customWidth="1"/>
    <col min="31" max="32" width="12.28515625" style="2" customWidth="1"/>
    <col min="33" max="33" width="10.42578125" style="2" customWidth="1"/>
    <col min="34" max="34" width="14.85546875" style="2" customWidth="1"/>
    <col min="35" max="36" width="9.140625" style="2"/>
    <col min="37" max="37" width="15.140625" style="2" customWidth="1"/>
    <col min="38" max="38" width="16.42578125" style="2" customWidth="1"/>
    <col min="39" max="81" width="9.140625" style="2"/>
    <col min="82" max="83" width="12.140625" style="2" customWidth="1"/>
    <col min="84" max="16384" width="9.140625" style="2"/>
  </cols>
  <sheetData>
    <row r="1" spans="1:106" ht="40.5" customHeight="1" x14ac:dyDescent="0.35">
      <c r="A1" s="1" t="s">
        <v>129</v>
      </c>
    </row>
    <row r="2" spans="1:106" x14ac:dyDescent="0.25">
      <c r="A2" s="3"/>
      <c r="B2" s="317" t="s">
        <v>0</v>
      </c>
      <c r="C2" s="317"/>
      <c r="D2" s="318"/>
      <c r="E2" s="321" t="s">
        <v>1</v>
      </c>
      <c r="F2" s="321"/>
      <c r="G2" s="321"/>
      <c r="H2" s="321" t="s">
        <v>2</v>
      </c>
      <c r="I2" s="321"/>
      <c r="J2" s="321"/>
      <c r="K2" s="314" t="s">
        <v>3</v>
      </c>
      <c r="L2" s="322"/>
      <c r="M2" s="322"/>
      <c r="N2" s="323"/>
      <c r="O2" s="313" t="s">
        <v>4</v>
      </c>
      <c r="P2" s="313"/>
      <c r="Q2" s="313"/>
      <c r="R2" s="4"/>
      <c r="S2" s="304" t="s">
        <v>5</v>
      </c>
      <c r="T2" s="304" t="s">
        <v>6</v>
      </c>
      <c r="U2" s="304"/>
      <c r="V2" s="304"/>
      <c r="W2" s="304" t="s">
        <v>7</v>
      </c>
      <c r="X2" s="312" t="s">
        <v>8</v>
      </c>
      <c r="Y2" s="312"/>
      <c r="Z2" s="304" t="s">
        <v>13</v>
      </c>
      <c r="AA2" s="304"/>
      <c r="AB2" s="304"/>
      <c r="AC2" s="304" t="s">
        <v>10</v>
      </c>
      <c r="AD2" s="304"/>
      <c r="AE2" s="304"/>
      <c r="AF2" s="304" t="s">
        <v>11</v>
      </c>
      <c r="AG2" s="304"/>
      <c r="AH2" s="304"/>
      <c r="AI2" s="5"/>
      <c r="AJ2" s="5"/>
      <c r="AK2" s="5"/>
    </row>
    <row r="3" spans="1:106" x14ac:dyDescent="0.25">
      <c r="A3" s="6"/>
      <c r="B3" s="319"/>
      <c r="C3" s="319"/>
      <c r="D3" s="320"/>
      <c r="E3" s="7" t="s">
        <v>12</v>
      </c>
      <c r="F3" s="8" t="s">
        <v>13</v>
      </c>
      <c r="G3" s="9" t="s">
        <v>14</v>
      </c>
      <c r="H3" s="7" t="s">
        <v>12</v>
      </c>
      <c r="I3" s="8" t="s">
        <v>13</v>
      </c>
      <c r="J3" s="9" t="s">
        <v>14</v>
      </c>
      <c r="K3" s="7" t="s">
        <v>12</v>
      </c>
      <c r="L3" s="8" t="s">
        <v>13</v>
      </c>
      <c r="M3" s="8" t="s">
        <v>14</v>
      </c>
      <c r="N3" s="9" t="s">
        <v>15</v>
      </c>
      <c r="O3" s="7" t="s">
        <v>12</v>
      </c>
      <c r="P3" s="8" t="s">
        <v>13</v>
      </c>
      <c r="Q3" s="9" t="s">
        <v>14</v>
      </c>
      <c r="R3" s="10"/>
      <c r="S3" s="304"/>
      <c r="T3" s="11" t="s">
        <v>16</v>
      </c>
      <c r="U3" s="11" t="s">
        <v>17</v>
      </c>
      <c r="V3" s="11" t="s">
        <v>18</v>
      </c>
      <c r="W3" s="304"/>
      <c r="X3" s="13" t="s">
        <v>16</v>
      </c>
      <c r="Y3" s="13" t="s">
        <v>17</v>
      </c>
      <c r="Z3" s="11" t="s">
        <v>16</v>
      </c>
      <c r="AA3" s="11" t="s">
        <v>17</v>
      </c>
      <c r="AB3" s="11" t="s">
        <v>18</v>
      </c>
      <c r="AC3" s="11" t="s">
        <v>16</v>
      </c>
      <c r="AD3" s="11" t="s">
        <v>17</v>
      </c>
      <c r="AE3" s="11" t="s">
        <v>18</v>
      </c>
      <c r="AF3" s="11" t="s">
        <v>16</v>
      </c>
      <c r="AG3" s="11" t="s">
        <v>17</v>
      </c>
      <c r="AH3" s="11" t="s">
        <v>18</v>
      </c>
      <c r="AI3" s="5"/>
      <c r="AJ3" s="5"/>
      <c r="AK3" s="5"/>
    </row>
    <row r="4" spans="1:106" ht="5.25" customHeight="1" x14ac:dyDescent="0.25">
      <c r="A4" s="14"/>
      <c r="B4" s="15"/>
      <c r="C4" s="15"/>
      <c r="D4" s="16"/>
      <c r="E4" s="17"/>
      <c r="F4" s="18"/>
      <c r="G4" s="19"/>
      <c r="H4" s="17"/>
      <c r="I4" s="18"/>
      <c r="J4" s="19"/>
      <c r="K4" s="17"/>
      <c r="L4" s="18"/>
      <c r="M4" s="20"/>
      <c r="N4" s="19"/>
      <c r="O4" s="17"/>
      <c r="P4" s="18"/>
      <c r="Q4" s="19"/>
      <c r="R4" s="15"/>
      <c r="S4" s="15"/>
      <c r="T4" s="15"/>
      <c r="U4" s="15"/>
      <c r="V4" s="15"/>
      <c r="W4" s="15"/>
      <c r="X4" s="22"/>
      <c r="Y4" s="22"/>
      <c r="Z4" s="22"/>
      <c r="AA4" s="22"/>
      <c r="AB4" s="23"/>
      <c r="AC4" s="22"/>
      <c r="AD4" s="22"/>
      <c r="AE4" s="23"/>
      <c r="AF4" s="22"/>
      <c r="AG4" s="22"/>
      <c r="AH4" s="23"/>
    </row>
    <row r="5" spans="1:106" outlineLevel="1" x14ac:dyDescent="0.25">
      <c r="A5" s="25" t="s">
        <v>19</v>
      </c>
      <c r="B5" s="170" t="str">
        <f>+[9]AREA!A5</f>
        <v>NAD</v>
      </c>
      <c r="C5" s="27">
        <v>1</v>
      </c>
      <c r="D5" s="28" t="str">
        <f>+[9]AREA!C5</f>
        <v>Aceh Besar</v>
      </c>
      <c r="E5" s="29">
        <f>+[9]AREA!D5</f>
        <v>0</v>
      </c>
      <c r="F5" s="30">
        <f>+[9]AREA!E5</f>
        <v>0</v>
      </c>
      <c r="G5" s="28">
        <f>+[9]AREA!F5</f>
        <v>0</v>
      </c>
      <c r="H5" s="29">
        <f>+[9]AREA!G5</f>
        <v>0</v>
      </c>
      <c r="I5" s="30">
        <f>+[9]AREA!H5</f>
        <v>0</v>
      </c>
      <c r="J5" s="28">
        <f>+[9]AREA!I5</f>
        <v>0</v>
      </c>
      <c r="K5" s="29">
        <f>+[9]AREA!J5</f>
        <v>3767</v>
      </c>
      <c r="L5" s="30">
        <f>+[9]AREA!K5</f>
        <v>1768.9288775910582</v>
      </c>
      <c r="M5" s="30">
        <f>+[9]AREA!L5</f>
        <v>9</v>
      </c>
      <c r="N5" s="23"/>
      <c r="O5" s="29">
        <f>+[9]AREA!M5</f>
        <v>3767</v>
      </c>
      <c r="P5" s="30">
        <f>+[9]AREA!N5</f>
        <v>1768.9288775910582</v>
      </c>
      <c r="Q5" s="28">
        <f>+M5+J5+G5</f>
        <v>9</v>
      </c>
      <c r="R5" s="31"/>
      <c r="S5" s="32">
        <v>20.097171198812266</v>
      </c>
      <c r="T5" s="35">
        <f>+M5</f>
        <v>9</v>
      </c>
      <c r="U5" s="35">
        <f>+J5</f>
        <v>0</v>
      </c>
      <c r="V5" s="171">
        <f>+G5</f>
        <v>0</v>
      </c>
      <c r="W5" s="35">
        <v>1</v>
      </c>
      <c r="X5" s="36">
        <v>1</v>
      </c>
      <c r="Y5" s="36">
        <v>1</v>
      </c>
      <c r="Z5" s="37">
        <f>+L5</f>
        <v>1768.9288775910582</v>
      </c>
      <c r="AA5" s="37">
        <f>+I5</f>
        <v>0</v>
      </c>
      <c r="AB5" s="37">
        <f>+F5</f>
        <v>0</v>
      </c>
      <c r="AC5" s="37">
        <f>+[6]PSETK_Kab!D5</f>
        <v>20657</v>
      </c>
      <c r="AD5" s="37">
        <f>+[6]PSETK_Prov!D5</f>
        <v>18625</v>
      </c>
      <c r="AE5" s="37">
        <f>+[6]PSETK_Pusat!C211</f>
        <v>12040</v>
      </c>
      <c r="AF5" s="37">
        <f>+AC5</f>
        <v>20657</v>
      </c>
      <c r="AG5" s="37">
        <f t="shared" ref="AG5:AH20" si="0">+AD5</f>
        <v>18625</v>
      </c>
      <c r="AH5" s="37">
        <f>+AE5</f>
        <v>12040</v>
      </c>
      <c r="DB5" s="39"/>
    </row>
    <row r="6" spans="1:106" outlineLevel="1" x14ac:dyDescent="0.25">
      <c r="A6" s="40"/>
      <c r="B6" s="172" t="str">
        <f>+[9]AREA!A6</f>
        <v>NAD</v>
      </c>
      <c r="C6" s="42">
        <v>2</v>
      </c>
      <c r="D6" s="43" t="str">
        <f>+[9]AREA!C6</f>
        <v>Aceh Utara</v>
      </c>
      <c r="E6" s="44">
        <f>+[9]AREA!D6</f>
        <v>15993</v>
      </c>
      <c r="F6" s="45">
        <f>+[9]AREA!E6</f>
        <v>3678.3900000000003</v>
      </c>
      <c r="G6" s="46">
        <f>+[9]AREA!F6</f>
        <v>0.5</v>
      </c>
      <c r="H6" s="44">
        <f>+[9]AREA!G6</f>
        <v>4328</v>
      </c>
      <c r="I6" s="45">
        <f>+[9]AREA!H6</f>
        <v>970.6</v>
      </c>
      <c r="J6" s="43">
        <f>+[9]AREA!I6</f>
        <v>2</v>
      </c>
      <c r="K6" s="44">
        <f>+[9]AREA!J6</f>
        <v>1830</v>
      </c>
      <c r="L6" s="45">
        <f>+[9]AREA!K6</f>
        <v>1003.5935400897017</v>
      </c>
      <c r="M6" s="45">
        <f>+[9]AREA!L6</f>
        <v>6</v>
      </c>
      <c r="N6" s="47"/>
      <c r="O6" s="44">
        <f>+[9]AREA!M6</f>
        <v>22151</v>
      </c>
      <c r="P6" s="45">
        <f>+[9]AREA!N6</f>
        <v>5652.5835400897022</v>
      </c>
      <c r="Q6" s="43">
        <f t="shared" ref="Q6:Q69" si="1">+M6+J6+G6</f>
        <v>8.5</v>
      </c>
      <c r="R6" s="48"/>
      <c r="S6" s="49">
        <v>118.17691511146548</v>
      </c>
      <c r="T6" s="52">
        <f t="shared" ref="T6:T69" si="2">+M6</f>
        <v>6</v>
      </c>
      <c r="U6" s="52">
        <f t="shared" ref="U6:U69" si="3">+J6</f>
        <v>2</v>
      </c>
      <c r="V6" s="173">
        <f t="shared" ref="V6:V69" si="4">+G6</f>
        <v>0.5</v>
      </c>
      <c r="W6" s="52">
        <f>+W5</f>
        <v>1</v>
      </c>
      <c r="X6" s="53">
        <v>1</v>
      </c>
      <c r="Y6" s="53"/>
      <c r="Z6" s="54">
        <f t="shared" ref="Z6:Z69" si="5">+L6</f>
        <v>1003.5935400897017</v>
      </c>
      <c r="AA6" s="54">
        <f t="shared" ref="AA6:AA69" si="6">+I6</f>
        <v>970.6</v>
      </c>
      <c r="AB6" s="54">
        <f t="shared" ref="AB6:AB69" si="7">+F6</f>
        <v>3678.3900000000003</v>
      </c>
      <c r="AC6" s="54">
        <f>+[6]PSETK_Kab!D6</f>
        <v>20643</v>
      </c>
      <c r="AD6" s="54"/>
      <c r="AE6" s="54">
        <f>+[6]PSETK_Pusat!C210</f>
        <v>29059</v>
      </c>
      <c r="AF6" s="54">
        <f t="shared" ref="AF6:AH69" si="8">+AC6</f>
        <v>20643</v>
      </c>
      <c r="AG6" s="54">
        <f t="shared" si="0"/>
        <v>0</v>
      </c>
      <c r="AH6" s="54">
        <f t="shared" si="0"/>
        <v>29059</v>
      </c>
      <c r="AI6" s="39"/>
      <c r="AN6" s="39"/>
      <c r="AO6" s="39"/>
      <c r="AP6" s="39"/>
      <c r="AQ6" s="39"/>
      <c r="AR6" s="39"/>
      <c r="AV6" s="39"/>
      <c r="AW6" s="39"/>
      <c r="AX6" s="39"/>
      <c r="AY6" s="39"/>
      <c r="AZ6" s="39"/>
      <c r="BA6" s="39"/>
      <c r="BB6" s="39"/>
      <c r="BC6" s="39"/>
      <c r="BD6" s="39"/>
      <c r="BG6" s="39"/>
      <c r="BH6" s="39"/>
      <c r="BI6" s="39"/>
      <c r="BJ6" s="39"/>
      <c r="BK6" s="39"/>
      <c r="BL6" s="39"/>
      <c r="BM6" s="39"/>
      <c r="BN6" s="39"/>
      <c r="BO6" s="39"/>
      <c r="CD6" s="39"/>
      <c r="CE6" s="39"/>
      <c r="CF6" s="39"/>
      <c r="CH6" s="39"/>
      <c r="CI6" s="39"/>
      <c r="CJ6" s="39"/>
      <c r="CK6" s="39"/>
      <c r="CL6" s="39"/>
      <c r="CM6" s="39"/>
      <c r="CN6" s="39"/>
      <c r="CO6" s="39"/>
      <c r="CP6" s="39"/>
      <c r="DB6" s="39"/>
    </row>
    <row r="7" spans="1:106" outlineLevel="1" x14ac:dyDescent="0.25">
      <c r="A7" s="40"/>
      <c r="B7" s="172" t="str">
        <f>+[9]AREA!A7</f>
        <v>NAD</v>
      </c>
      <c r="C7" s="42">
        <v>3</v>
      </c>
      <c r="D7" s="43" t="str">
        <f>+[9]AREA!C7</f>
        <v>Aceh Timur</v>
      </c>
      <c r="E7" s="44">
        <f>+[9]AREA!D7</f>
        <v>3480</v>
      </c>
      <c r="F7" s="45">
        <f>+[9]AREA!E7</f>
        <v>800.40000000000009</v>
      </c>
      <c r="G7" s="46">
        <f>+[9]AREA!F7</f>
        <v>0.5</v>
      </c>
      <c r="H7" s="44">
        <f>+[9]AREA!G7</f>
        <v>2625</v>
      </c>
      <c r="I7" s="45">
        <f>+[9]AREA!H7</f>
        <v>1181.25</v>
      </c>
      <c r="J7" s="43">
        <f>+[9]AREA!I7</f>
        <v>1</v>
      </c>
      <c r="K7" s="44">
        <f>+[9]AREA!J7</f>
        <v>2930</v>
      </c>
      <c r="L7" s="45">
        <f>+[9]AREA!K7</f>
        <v>1629.7862266857962</v>
      </c>
      <c r="M7" s="45">
        <f>+[9]AREA!L7</f>
        <v>10</v>
      </c>
      <c r="N7" s="47"/>
      <c r="O7" s="44">
        <f>+[9]AREA!M7</f>
        <v>9035</v>
      </c>
      <c r="P7" s="45">
        <f>+[9]AREA!N7</f>
        <v>3611.4362266857961</v>
      </c>
      <c r="Q7" s="43">
        <f t="shared" si="1"/>
        <v>11.5</v>
      </c>
      <c r="R7" s="48"/>
      <c r="S7" s="49">
        <v>48.202267528874124</v>
      </c>
      <c r="T7" s="52">
        <f t="shared" si="2"/>
        <v>10</v>
      </c>
      <c r="U7" s="52">
        <f t="shared" si="3"/>
        <v>1</v>
      </c>
      <c r="V7" s="173">
        <f t="shared" si="4"/>
        <v>0.5</v>
      </c>
      <c r="W7" s="52">
        <f t="shared" ref="W7:W70" si="9">+W6</f>
        <v>1</v>
      </c>
      <c r="X7" s="53">
        <v>1</v>
      </c>
      <c r="Y7" s="53"/>
      <c r="Z7" s="54">
        <f t="shared" si="5"/>
        <v>1629.7862266857962</v>
      </c>
      <c r="AA7" s="54">
        <f t="shared" si="6"/>
        <v>1181.25</v>
      </c>
      <c r="AB7" s="54">
        <f t="shared" si="7"/>
        <v>800.40000000000009</v>
      </c>
      <c r="AC7" s="54">
        <f>+[6]PSETK_Kab!D7</f>
        <v>6970</v>
      </c>
      <c r="AD7" s="54"/>
      <c r="AE7" s="54">
        <f>+[6]PSETK_Pusat!C209</f>
        <v>3480</v>
      </c>
      <c r="AF7" s="54">
        <f t="shared" si="8"/>
        <v>6970</v>
      </c>
      <c r="AG7" s="54">
        <f t="shared" si="0"/>
        <v>0</v>
      </c>
      <c r="AH7" s="54">
        <f t="shared" si="0"/>
        <v>3480</v>
      </c>
      <c r="BG7" s="39"/>
      <c r="BH7" s="39"/>
      <c r="BI7" s="39"/>
      <c r="BJ7" s="39"/>
      <c r="BK7" s="39"/>
      <c r="BL7" s="39"/>
      <c r="BM7" s="39"/>
      <c r="BN7" s="39"/>
      <c r="BO7" s="39"/>
      <c r="DB7" s="39"/>
    </row>
    <row r="8" spans="1:106" outlineLevel="1" x14ac:dyDescent="0.25">
      <c r="A8" s="6"/>
      <c r="B8" s="174" t="str">
        <f>+[9]AREA!A8</f>
        <v>NAD</v>
      </c>
      <c r="C8" s="57">
        <v>4</v>
      </c>
      <c r="D8" s="58" t="str">
        <f>+[9]AREA!C8</f>
        <v>Bireun</v>
      </c>
      <c r="E8" s="59">
        <f>+[9]AREA!D8</f>
        <v>0</v>
      </c>
      <c r="F8" s="60">
        <f>+[9]AREA!E8</f>
        <v>0</v>
      </c>
      <c r="G8" s="61">
        <f>+[9]AREA!F8</f>
        <v>0</v>
      </c>
      <c r="H8" s="59">
        <f>+[9]AREA!G8</f>
        <v>2203</v>
      </c>
      <c r="I8" s="60">
        <f>+[9]AREA!H8</f>
        <v>560.9</v>
      </c>
      <c r="J8" s="58">
        <f>+[9]AREA!I8</f>
        <v>2</v>
      </c>
      <c r="K8" s="59">
        <f>+[9]AREA!J8</f>
        <v>4524</v>
      </c>
      <c r="L8" s="60">
        <f>+[9]AREA!K8</f>
        <v>3391.7523943255796</v>
      </c>
      <c r="M8" s="60">
        <f>+[9]AREA!L8</f>
        <v>11</v>
      </c>
      <c r="N8" s="62"/>
      <c r="O8" s="59">
        <f>+[9]AREA!M8</f>
        <v>6727</v>
      </c>
      <c r="P8" s="60">
        <f>+[9]AREA!N8</f>
        <v>3952.6523943255797</v>
      </c>
      <c r="Q8" s="58">
        <f t="shared" si="1"/>
        <v>13</v>
      </c>
      <c r="R8" s="63"/>
      <c r="S8" s="64">
        <v>35.888948939317793</v>
      </c>
      <c r="T8" s="67">
        <f t="shared" si="2"/>
        <v>11</v>
      </c>
      <c r="U8" s="67">
        <f t="shared" si="3"/>
        <v>2</v>
      </c>
      <c r="V8" s="175">
        <f t="shared" si="4"/>
        <v>0</v>
      </c>
      <c r="W8" s="67">
        <f t="shared" si="9"/>
        <v>1</v>
      </c>
      <c r="X8" s="68">
        <v>1</v>
      </c>
      <c r="Y8" s="68"/>
      <c r="Z8" s="69">
        <f t="shared" si="5"/>
        <v>3391.7523943255796</v>
      </c>
      <c r="AA8" s="69">
        <f t="shared" si="6"/>
        <v>560.9</v>
      </c>
      <c r="AB8" s="69">
        <f t="shared" si="7"/>
        <v>0</v>
      </c>
      <c r="AC8" s="69">
        <f>+[6]PSETK_Kab!D8</f>
        <v>12025</v>
      </c>
      <c r="AD8" s="69"/>
      <c r="AE8" s="69">
        <f>+[6]PSETK_Pusat!C212</f>
        <v>9683</v>
      </c>
      <c r="AF8" s="69">
        <f t="shared" si="8"/>
        <v>12025</v>
      </c>
      <c r="AG8" s="69">
        <f t="shared" si="0"/>
        <v>0</v>
      </c>
      <c r="AH8" s="69">
        <f t="shared" si="0"/>
        <v>9683</v>
      </c>
      <c r="AI8" s="39"/>
      <c r="AN8" s="39"/>
      <c r="AO8" s="39"/>
      <c r="AP8" s="39"/>
      <c r="AQ8" s="39"/>
      <c r="AR8" s="39"/>
      <c r="AV8" s="39"/>
      <c r="AW8" s="39"/>
      <c r="AX8" s="39"/>
      <c r="AY8" s="39"/>
      <c r="AZ8" s="39"/>
      <c r="BA8" s="39"/>
      <c r="BB8" s="39"/>
      <c r="BC8" s="39"/>
      <c r="BD8" s="39"/>
      <c r="CD8" s="39"/>
      <c r="CE8" s="39"/>
      <c r="CF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outlineLevel="1" x14ac:dyDescent="0.25">
      <c r="A9" s="71" t="s">
        <v>25</v>
      </c>
      <c r="B9" s="172" t="str">
        <f>+[9]AREA!A9</f>
        <v>Sumut</v>
      </c>
      <c r="C9" s="42">
        <v>5</v>
      </c>
      <c r="D9" s="43" t="str">
        <f>+[9]AREA!C9</f>
        <v>Tapanuli Tengah</v>
      </c>
      <c r="E9" s="44">
        <f>+[9]AREA!D9</f>
        <v>0</v>
      </c>
      <c r="F9" s="45">
        <f>+[9]AREA!E9</f>
        <v>0</v>
      </c>
      <c r="G9" s="46">
        <f>+[9]AREA!F9</f>
        <v>0</v>
      </c>
      <c r="H9" s="44">
        <f>+[9]AREA!G9</f>
        <v>1200</v>
      </c>
      <c r="I9" s="45">
        <f>+[9]AREA!H9</f>
        <v>429</v>
      </c>
      <c r="J9" s="43">
        <f>+[9]AREA!I9</f>
        <v>1</v>
      </c>
      <c r="K9" s="44">
        <f>+[9]AREA!J9</f>
        <v>2015</v>
      </c>
      <c r="L9" s="45">
        <f>+[9]AREA!K9</f>
        <v>1036.7834904084241</v>
      </c>
      <c r="M9" s="45">
        <f>+[9]AREA!L9</f>
        <v>5</v>
      </c>
      <c r="N9" s="47"/>
      <c r="O9" s="44">
        <f>+[9]AREA!M9</f>
        <v>3215</v>
      </c>
      <c r="P9" s="45">
        <f>+[9]AREA!N9</f>
        <v>1465.7834904084241</v>
      </c>
      <c r="Q9" s="43">
        <f t="shared" si="1"/>
        <v>6</v>
      </c>
      <c r="R9" s="48"/>
      <c r="S9" s="49">
        <v>17.152218052609886</v>
      </c>
      <c r="T9" s="52">
        <f t="shared" si="2"/>
        <v>5</v>
      </c>
      <c r="U9" s="52">
        <f t="shared" si="3"/>
        <v>1</v>
      </c>
      <c r="V9" s="173">
        <f t="shared" si="4"/>
        <v>0</v>
      </c>
      <c r="W9" s="52">
        <f t="shared" si="9"/>
        <v>1</v>
      </c>
      <c r="X9" s="53">
        <v>1</v>
      </c>
      <c r="Y9" s="53">
        <v>1</v>
      </c>
      <c r="Z9" s="54">
        <f t="shared" si="5"/>
        <v>1036.7834904084241</v>
      </c>
      <c r="AA9" s="54">
        <f t="shared" si="6"/>
        <v>429</v>
      </c>
      <c r="AB9" s="54">
        <f t="shared" si="7"/>
        <v>0</v>
      </c>
      <c r="AC9" s="54">
        <f>+[6]PSETK_Kab!D9</f>
        <v>12853</v>
      </c>
      <c r="AD9" s="54">
        <f>+[6]PSETK_Prov!D6</f>
        <v>31159</v>
      </c>
      <c r="AE9" s="54"/>
      <c r="AF9" s="54">
        <f t="shared" si="8"/>
        <v>12853</v>
      </c>
      <c r="AG9" s="54">
        <f t="shared" si="0"/>
        <v>31159</v>
      </c>
      <c r="AH9" s="54">
        <f t="shared" si="0"/>
        <v>0</v>
      </c>
    </row>
    <row r="10" spans="1:106" outlineLevel="1" x14ac:dyDescent="0.25">
      <c r="A10" s="40"/>
      <c r="B10" s="172" t="str">
        <f>+[9]AREA!A10</f>
        <v>Sumut</v>
      </c>
      <c r="C10" s="42">
        <v>6</v>
      </c>
      <c r="D10" s="43" t="str">
        <f>+[9]AREA!C10</f>
        <v>Asahan</v>
      </c>
      <c r="E10" s="44">
        <f>+[9]AREA!D10</f>
        <v>0</v>
      </c>
      <c r="F10" s="45">
        <f>+[9]AREA!E10</f>
        <v>0</v>
      </c>
      <c r="G10" s="46">
        <f>+[9]AREA!F10</f>
        <v>0</v>
      </c>
      <c r="H10" s="44">
        <f>+[9]AREA!G10</f>
        <v>1242</v>
      </c>
      <c r="I10" s="45">
        <f>+[9]AREA!H10</f>
        <v>1084</v>
      </c>
      <c r="J10" s="43">
        <f>+[9]AREA!I10</f>
        <v>1</v>
      </c>
      <c r="K10" s="44">
        <f>+[9]AREA!J10</f>
        <v>856</v>
      </c>
      <c r="L10" s="45">
        <f>+[9]AREA!K10</f>
        <v>621</v>
      </c>
      <c r="M10" s="45">
        <f>+[9]AREA!L10</f>
        <v>4</v>
      </c>
      <c r="N10" s="47"/>
      <c r="O10" s="44">
        <f>+[9]AREA!M10</f>
        <v>2098</v>
      </c>
      <c r="P10" s="45">
        <f>+[9]AREA!N10</f>
        <v>1705</v>
      </c>
      <c r="Q10" s="43">
        <f t="shared" si="1"/>
        <v>5</v>
      </c>
      <c r="R10" s="48"/>
      <c r="S10" s="49">
        <v>11.192955979588037</v>
      </c>
      <c r="T10" s="52">
        <f t="shared" si="2"/>
        <v>4</v>
      </c>
      <c r="U10" s="52">
        <f t="shared" si="3"/>
        <v>1</v>
      </c>
      <c r="V10" s="173">
        <f t="shared" si="4"/>
        <v>0</v>
      </c>
      <c r="W10" s="52">
        <f t="shared" si="9"/>
        <v>1</v>
      </c>
      <c r="X10" s="53">
        <v>1</v>
      </c>
      <c r="Y10" s="53"/>
      <c r="Z10" s="54">
        <f t="shared" si="5"/>
        <v>621</v>
      </c>
      <c r="AA10" s="54">
        <f t="shared" si="6"/>
        <v>1084</v>
      </c>
      <c r="AB10" s="54">
        <f t="shared" si="7"/>
        <v>0</v>
      </c>
      <c r="AC10" s="54">
        <f>+[6]PSETK_Kab!D10</f>
        <v>4079</v>
      </c>
      <c r="AD10" s="54"/>
      <c r="AE10" s="54"/>
      <c r="AF10" s="54">
        <f t="shared" si="8"/>
        <v>4079</v>
      </c>
      <c r="AG10" s="54">
        <f t="shared" si="0"/>
        <v>0</v>
      </c>
      <c r="AH10" s="54">
        <f t="shared" si="0"/>
        <v>0</v>
      </c>
    </row>
    <row r="11" spans="1:106" outlineLevel="1" x14ac:dyDescent="0.25">
      <c r="A11" s="40"/>
      <c r="B11" s="172" t="str">
        <f>+[9]AREA!A11</f>
        <v>Sumut</v>
      </c>
      <c r="C11" s="42">
        <v>7</v>
      </c>
      <c r="D11" s="43" t="str">
        <f>+[9]AREA!C11</f>
        <v>Humbang Hasundutan</v>
      </c>
      <c r="E11" s="44">
        <f>+[9]AREA!D11</f>
        <v>0</v>
      </c>
      <c r="F11" s="45">
        <f>+[9]AREA!E11</f>
        <v>0</v>
      </c>
      <c r="G11" s="46">
        <f>+[9]AREA!F11</f>
        <v>0</v>
      </c>
      <c r="H11" s="44">
        <f>+[9]AREA!G11</f>
        <v>3083</v>
      </c>
      <c r="I11" s="45">
        <f>+[9]AREA!H11</f>
        <v>875</v>
      </c>
      <c r="J11" s="43">
        <f>+[9]AREA!I11</f>
        <v>2</v>
      </c>
      <c r="K11" s="44">
        <f>+[9]AREA!J11</f>
        <v>3041</v>
      </c>
      <c r="L11" s="45">
        <f>+[9]AREA!K11</f>
        <v>1858.4760639778419</v>
      </c>
      <c r="M11" s="45">
        <f>+[9]AREA!L11</f>
        <v>7</v>
      </c>
      <c r="N11" s="47"/>
      <c r="O11" s="44">
        <f>+[9]AREA!M11</f>
        <v>6124</v>
      </c>
      <c r="P11" s="45">
        <f>+[9]AREA!N11</f>
        <v>2733.4760639778419</v>
      </c>
      <c r="Q11" s="43">
        <f t="shared" si="1"/>
        <v>9</v>
      </c>
      <c r="R11" s="48"/>
      <c r="S11" s="49">
        <v>32.671907730694535</v>
      </c>
      <c r="T11" s="52">
        <f t="shared" si="2"/>
        <v>7</v>
      </c>
      <c r="U11" s="52">
        <f t="shared" si="3"/>
        <v>2</v>
      </c>
      <c r="V11" s="173">
        <f t="shared" si="4"/>
        <v>0</v>
      </c>
      <c r="W11" s="52">
        <f t="shared" si="9"/>
        <v>1</v>
      </c>
      <c r="X11" s="53">
        <v>1</v>
      </c>
      <c r="Y11" s="53"/>
      <c r="Z11" s="54">
        <f t="shared" si="5"/>
        <v>1858.4760639778419</v>
      </c>
      <c r="AA11" s="54">
        <f t="shared" si="6"/>
        <v>875</v>
      </c>
      <c r="AB11" s="54">
        <f t="shared" si="7"/>
        <v>0</v>
      </c>
      <c r="AC11" s="54">
        <f>+[6]PSETK_Kab!D11</f>
        <v>21279</v>
      </c>
      <c r="AD11" s="54"/>
      <c r="AE11" s="54"/>
      <c r="AF11" s="54">
        <f t="shared" si="8"/>
        <v>21279</v>
      </c>
      <c r="AG11" s="54">
        <f t="shared" si="0"/>
        <v>0</v>
      </c>
      <c r="AH11" s="54">
        <f t="shared" si="0"/>
        <v>0</v>
      </c>
    </row>
    <row r="12" spans="1:106" outlineLevel="1" x14ac:dyDescent="0.25">
      <c r="A12" s="6"/>
      <c r="B12" s="174" t="str">
        <f>+[9]AREA!A12</f>
        <v>Sumut</v>
      </c>
      <c r="C12" s="57">
        <v>8</v>
      </c>
      <c r="D12" s="58" t="str">
        <f>+[9]AREA!C12</f>
        <v>Simalungun</v>
      </c>
      <c r="E12" s="59">
        <f>+[9]AREA!D12</f>
        <v>5000</v>
      </c>
      <c r="F12" s="60">
        <f>+[9]AREA!E12</f>
        <v>561</v>
      </c>
      <c r="G12" s="61">
        <f>+[9]AREA!F12</f>
        <v>1</v>
      </c>
      <c r="H12" s="59">
        <f>+[9]AREA!G12</f>
        <v>3721</v>
      </c>
      <c r="I12" s="60">
        <f>+[9]AREA!H12</f>
        <v>1590</v>
      </c>
      <c r="J12" s="58">
        <f>+[9]AREA!I12</f>
        <v>3</v>
      </c>
      <c r="K12" s="59">
        <f>+[9]AREA!J12</f>
        <v>2913</v>
      </c>
      <c r="L12" s="60">
        <f>+[9]AREA!K12</f>
        <v>1863.5722751537166</v>
      </c>
      <c r="M12" s="60">
        <f>+[9]AREA!L12</f>
        <v>8</v>
      </c>
      <c r="N12" s="62"/>
      <c r="O12" s="59">
        <f>+[9]AREA!M12</f>
        <v>11634</v>
      </c>
      <c r="P12" s="60">
        <f>+[9]AREA!N12</f>
        <v>4014.5722751537169</v>
      </c>
      <c r="Q12" s="58">
        <f t="shared" si="1"/>
        <v>12</v>
      </c>
      <c r="R12" s="63"/>
      <c r="S12" s="64">
        <v>62.068088592243669</v>
      </c>
      <c r="T12" s="67">
        <f t="shared" si="2"/>
        <v>8</v>
      </c>
      <c r="U12" s="67">
        <f t="shared" si="3"/>
        <v>3</v>
      </c>
      <c r="V12" s="175">
        <f t="shared" si="4"/>
        <v>1</v>
      </c>
      <c r="W12" s="67">
        <f t="shared" si="9"/>
        <v>1</v>
      </c>
      <c r="X12" s="68">
        <v>1</v>
      </c>
      <c r="Y12" s="68"/>
      <c r="Z12" s="69">
        <f t="shared" si="5"/>
        <v>1863.5722751537166</v>
      </c>
      <c r="AA12" s="69">
        <f t="shared" si="6"/>
        <v>1590</v>
      </c>
      <c r="AB12" s="69">
        <f t="shared" si="7"/>
        <v>561</v>
      </c>
      <c r="AC12" s="69">
        <f>+[6]PSETK_Kab!D12</f>
        <v>31363</v>
      </c>
      <c r="AD12" s="69"/>
      <c r="AE12" s="69">
        <f>+[6]PSETK_Pusat!C213</f>
        <v>5000</v>
      </c>
      <c r="AF12" s="69">
        <f t="shared" si="8"/>
        <v>31363</v>
      </c>
      <c r="AG12" s="69">
        <f t="shared" si="0"/>
        <v>0</v>
      </c>
      <c r="AH12" s="69">
        <f t="shared" si="0"/>
        <v>5000</v>
      </c>
      <c r="CF12" s="39"/>
      <c r="CH12" s="39"/>
      <c r="CI12" s="39"/>
      <c r="CJ12" s="39"/>
      <c r="CK12" s="39"/>
      <c r="CL12" s="39"/>
    </row>
    <row r="13" spans="1:106" outlineLevel="1" x14ac:dyDescent="0.25">
      <c r="A13" s="71" t="s">
        <v>31</v>
      </c>
      <c r="B13" s="172" t="str">
        <f>+[9]AREA!A13</f>
        <v>Sumbar</v>
      </c>
      <c r="C13" s="42">
        <v>9</v>
      </c>
      <c r="D13" s="43" t="str">
        <f>+[9]AREA!C13</f>
        <v>Sinjunjung</v>
      </c>
      <c r="E13" s="44">
        <f>+[9]AREA!D13</f>
        <v>0</v>
      </c>
      <c r="F13" s="45">
        <f>+[9]AREA!E13</f>
        <v>0</v>
      </c>
      <c r="G13" s="46">
        <f>+[9]AREA!F13</f>
        <v>0</v>
      </c>
      <c r="H13" s="44">
        <f>+[9]AREA!G13</f>
        <v>0</v>
      </c>
      <c r="I13" s="45">
        <f>+[9]AREA!H13</f>
        <v>0</v>
      </c>
      <c r="J13" s="43">
        <f>+[9]AREA!I13</f>
        <v>0</v>
      </c>
      <c r="K13" s="44">
        <f>+[9]AREA!J13</f>
        <v>3004</v>
      </c>
      <c r="L13" s="45">
        <f>+[9]AREA!K13</f>
        <v>1909.2</v>
      </c>
      <c r="M13" s="45">
        <f>+[9]AREA!L13</f>
        <v>7</v>
      </c>
      <c r="N13" s="47"/>
      <c r="O13" s="44">
        <f>+[9]AREA!M13</f>
        <v>3004</v>
      </c>
      <c r="P13" s="45">
        <f>+[9]AREA!N13</f>
        <v>1909.2</v>
      </c>
      <c r="Q13" s="43">
        <f t="shared" si="1"/>
        <v>7</v>
      </c>
      <c r="R13" s="48"/>
      <c r="S13" s="49">
        <v>16.026520382594121</v>
      </c>
      <c r="T13" s="52">
        <f t="shared" si="2"/>
        <v>7</v>
      </c>
      <c r="U13" s="52">
        <f t="shared" si="3"/>
        <v>0</v>
      </c>
      <c r="V13" s="173">
        <f t="shared" si="4"/>
        <v>0</v>
      </c>
      <c r="W13" s="52">
        <f t="shared" si="9"/>
        <v>1</v>
      </c>
      <c r="X13" s="53">
        <v>1</v>
      </c>
      <c r="Y13" s="53">
        <v>1</v>
      </c>
      <c r="Z13" s="54">
        <f t="shared" si="5"/>
        <v>1909.2</v>
      </c>
      <c r="AA13" s="54">
        <f t="shared" si="6"/>
        <v>0</v>
      </c>
      <c r="AB13" s="54">
        <f t="shared" si="7"/>
        <v>0</v>
      </c>
      <c r="AC13" s="54">
        <f>+[6]PSETK_Kab!D13</f>
        <v>9228.9599999999991</v>
      </c>
      <c r="AD13" s="54">
        <f>+[6]PSETK_Prov!D7</f>
        <v>26267</v>
      </c>
      <c r="AE13" s="54">
        <f>+[6]PSETK_Pusat!C214</f>
        <v>200</v>
      </c>
      <c r="AF13" s="54">
        <f t="shared" si="8"/>
        <v>9228.9599999999991</v>
      </c>
      <c r="AG13" s="54">
        <f t="shared" si="0"/>
        <v>26267</v>
      </c>
      <c r="AH13" s="54">
        <f t="shared" si="0"/>
        <v>200</v>
      </c>
    </row>
    <row r="14" spans="1:106" outlineLevel="1" x14ac:dyDescent="0.25">
      <c r="A14" s="40"/>
      <c r="B14" s="172" t="str">
        <f>+[9]AREA!A14</f>
        <v>Sumbar</v>
      </c>
      <c r="C14" s="42">
        <v>10</v>
      </c>
      <c r="D14" s="43" t="str">
        <f>+[9]AREA!C14</f>
        <v>Pasaman</v>
      </c>
      <c r="E14" s="44">
        <f>+[9]AREA!D14</f>
        <v>8300</v>
      </c>
      <c r="F14" s="45">
        <f>+[9]AREA!E14</f>
        <v>2075</v>
      </c>
      <c r="G14" s="46">
        <f>+[9]AREA!F14</f>
        <v>1</v>
      </c>
      <c r="H14" s="44">
        <f>+[9]AREA!G14</f>
        <v>2326</v>
      </c>
      <c r="I14" s="45">
        <f>+[9]AREA!H14</f>
        <v>480.6</v>
      </c>
      <c r="J14" s="43">
        <f>+[9]AREA!I14</f>
        <v>1</v>
      </c>
      <c r="K14" s="44">
        <f>+[9]AREA!J14</f>
        <v>3706</v>
      </c>
      <c r="L14" s="45">
        <f>+[9]AREA!K14</f>
        <v>2514.5010036370322</v>
      </c>
      <c r="M14" s="45">
        <f>+[9]AREA!L14</f>
        <v>10</v>
      </c>
      <c r="N14" s="47"/>
      <c r="O14" s="44">
        <f>+[9]AREA!M14</f>
        <v>14332</v>
      </c>
      <c r="P14" s="45">
        <f>+[9]AREA!N14</f>
        <v>5070.1010036370317</v>
      </c>
      <c r="Q14" s="43">
        <f t="shared" si="1"/>
        <v>12</v>
      </c>
      <c r="R14" s="48"/>
      <c r="S14" s="49">
        <v>76.462080600312561</v>
      </c>
      <c r="T14" s="52">
        <f t="shared" si="2"/>
        <v>10</v>
      </c>
      <c r="U14" s="52">
        <f t="shared" si="3"/>
        <v>1</v>
      </c>
      <c r="V14" s="173">
        <f t="shared" si="4"/>
        <v>1</v>
      </c>
      <c r="W14" s="52">
        <f t="shared" si="9"/>
        <v>1</v>
      </c>
      <c r="X14" s="53">
        <v>1</v>
      </c>
      <c r="Y14" s="53"/>
      <c r="Z14" s="54">
        <f t="shared" si="5"/>
        <v>2514.5010036370322</v>
      </c>
      <c r="AA14" s="54">
        <f t="shared" si="6"/>
        <v>480.6</v>
      </c>
      <c r="AB14" s="54">
        <f t="shared" si="7"/>
        <v>2075</v>
      </c>
      <c r="AC14" s="54">
        <f>+[6]PSETK_Kab!D14</f>
        <v>16100</v>
      </c>
      <c r="AD14" s="54"/>
      <c r="AE14" s="54">
        <f>+[6]PSETK_Pusat!C217</f>
        <v>8300</v>
      </c>
      <c r="AF14" s="54">
        <f t="shared" si="8"/>
        <v>16100</v>
      </c>
      <c r="AG14" s="54">
        <f t="shared" si="0"/>
        <v>0</v>
      </c>
      <c r="AH14" s="54">
        <f t="shared" si="0"/>
        <v>8300</v>
      </c>
      <c r="AI14" s="72"/>
      <c r="AO14" s="72"/>
      <c r="AP14" s="72"/>
      <c r="AQ14" s="72"/>
      <c r="AR14" s="72"/>
      <c r="AV14" s="72"/>
      <c r="AW14" s="72"/>
      <c r="AX14" s="72"/>
      <c r="AY14" s="72"/>
      <c r="AZ14" s="72"/>
      <c r="BA14" s="72"/>
      <c r="BB14" s="72"/>
      <c r="BC14" s="72"/>
      <c r="BD14" s="72"/>
    </row>
    <row r="15" spans="1:106" outlineLevel="1" x14ac:dyDescent="0.25">
      <c r="A15" s="40"/>
      <c r="B15" s="172" t="str">
        <f>+[9]AREA!A15</f>
        <v>Sumbar</v>
      </c>
      <c r="C15" s="42">
        <v>11</v>
      </c>
      <c r="D15" s="43" t="str">
        <f>+[9]AREA!C15</f>
        <v>Limapuluh Koto</v>
      </c>
      <c r="E15" s="44">
        <f>+[9]AREA!D15</f>
        <v>0</v>
      </c>
      <c r="F15" s="45">
        <f>+[9]AREA!E15</f>
        <v>0</v>
      </c>
      <c r="G15" s="46">
        <f>+[9]AREA!F15</f>
        <v>0</v>
      </c>
      <c r="H15" s="44">
        <f>+[9]AREA!G15</f>
        <v>3187</v>
      </c>
      <c r="I15" s="45">
        <f>+[9]AREA!H15</f>
        <v>438.7</v>
      </c>
      <c r="J15" s="43">
        <f>+[9]AREA!I15</f>
        <v>2</v>
      </c>
      <c r="K15" s="44">
        <f>+[9]AREA!J15</f>
        <v>3673</v>
      </c>
      <c r="L15" s="45">
        <f>+[9]AREA!K15</f>
        <v>2483.2000416094579</v>
      </c>
      <c r="M15" s="45">
        <f>+[9]AREA!L15</f>
        <v>8</v>
      </c>
      <c r="N15" s="47"/>
      <c r="O15" s="44">
        <f>+[9]AREA!M15</f>
        <v>6860</v>
      </c>
      <c r="P15" s="45">
        <f>+[9]AREA!N15</f>
        <v>2921.9000416094577</v>
      </c>
      <c r="Q15" s="43">
        <f t="shared" si="1"/>
        <v>10</v>
      </c>
      <c r="R15" s="48"/>
      <c r="S15" s="49">
        <v>36.598511925631044</v>
      </c>
      <c r="T15" s="52">
        <f t="shared" si="2"/>
        <v>8</v>
      </c>
      <c r="U15" s="52">
        <f t="shared" si="3"/>
        <v>2</v>
      </c>
      <c r="V15" s="173">
        <f t="shared" si="4"/>
        <v>0</v>
      </c>
      <c r="W15" s="52">
        <f t="shared" si="9"/>
        <v>1</v>
      </c>
      <c r="X15" s="53">
        <v>1</v>
      </c>
      <c r="Y15" s="53"/>
      <c r="Z15" s="54">
        <f t="shared" si="5"/>
        <v>2483.2000416094579</v>
      </c>
      <c r="AA15" s="54">
        <f t="shared" si="6"/>
        <v>438.7</v>
      </c>
      <c r="AB15" s="54">
        <f t="shared" si="7"/>
        <v>0</v>
      </c>
      <c r="AC15" s="54">
        <f>+[6]PSETK_Kab!D15</f>
        <v>22781</v>
      </c>
      <c r="AD15" s="54"/>
      <c r="AE15" s="54"/>
      <c r="AF15" s="54">
        <f t="shared" si="8"/>
        <v>22781</v>
      </c>
      <c r="AG15" s="54">
        <f t="shared" si="0"/>
        <v>0</v>
      </c>
      <c r="AH15" s="54">
        <f t="shared" si="0"/>
        <v>0</v>
      </c>
    </row>
    <row r="16" spans="1:106" outlineLevel="1" x14ac:dyDescent="0.25">
      <c r="A16" s="40"/>
      <c r="B16" s="172" t="str">
        <f>+[9]AREA!A16</f>
        <v>Sumbar</v>
      </c>
      <c r="C16" s="42">
        <v>12</v>
      </c>
      <c r="D16" s="43" t="str">
        <f>+[9]AREA!C16</f>
        <v>Pasaman Barat</v>
      </c>
      <c r="E16" s="44">
        <f>+[9]AREA!D16</f>
        <v>6500</v>
      </c>
      <c r="F16" s="45">
        <f>+[9]AREA!E16</f>
        <v>4875</v>
      </c>
      <c r="G16" s="46">
        <f>+[9]AREA!F16</f>
        <v>1</v>
      </c>
      <c r="H16" s="44">
        <f>+[9]AREA!G16</f>
        <v>5900</v>
      </c>
      <c r="I16" s="45">
        <f>+[9]AREA!H16</f>
        <v>1335</v>
      </c>
      <c r="J16" s="43">
        <f>+[9]AREA!I16</f>
        <v>4</v>
      </c>
      <c r="K16" s="44">
        <f>+[9]AREA!J16</f>
        <v>2489</v>
      </c>
      <c r="L16" s="45">
        <f>+[9]AREA!K16</f>
        <v>1167.9832278007946</v>
      </c>
      <c r="M16" s="45">
        <f>+[9]AREA!L16</f>
        <v>7</v>
      </c>
      <c r="N16" s="47"/>
      <c r="O16" s="44">
        <f>+[9]AREA!M16</f>
        <v>14889</v>
      </c>
      <c r="P16" s="45">
        <f>+[9]AREA!N16</f>
        <v>7377.9832278007943</v>
      </c>
      <c r="Q16" s="43">
        <f t="shared" si="1"/>
        <v>12</v>
      </c>
      <c r="R16" s="48"/>
      <c r="S16" s="49">
        <v>79.433709046752284</v>
      </c>
      <c r="T16" s="52">
        <f t="shared" si="2"/>
        <v>7</v>
      </c>
      <c r="U16" s="52">
        <f t="shared" si="3"/>
        <v>4</v>
      </c>
      <c r="V16" s="173">
        <f t="shared" si="4"/>
        <v>1</v>
      </c>
      <c r="W16" s="52">
        <f t="shared" si="9"/>
        <v>1</v>
      </c>
      <c r="X16" s="53">
        <v>1</v>
      </c>
      <c r="Y16" s="53"/>
      <c r="Z16" s="54">
        <f t="shared" si="5"/>
        <v>1167.9832278007946</v>
      </c>
      <c r="AA16" s="54">
        <f t="shared" si="6"/>
        <v>1335</v>
      </c>
      <c r="AB16" s="54">
        <f t="shared" si="7"/>
        <v>4875</v>
      </c>
      <c r="AC16" s="54">
        <f>+[6]PSETK_Kab!D16</f>
        <v>12138</v>
      </c>
      <c r="AD16" s="54"/>
      <c r="AE16" s="54">
        <f>+[6]PSETK_Pusat!C215</f>
        <v>16144</v>
      </c>
      <c r="AF16" s="54">
        <f t="shared" si="8"/>
        <v>12138</v>
      </c>
      <c r="AG16" s="54">
        <f t="shared" si="0"/>
        <v>0</v>
      </c>
      <c r="AH16" s="54">
        <f t="shared" si="0"/>
        <v>16144</v>
      </c>
      <c r="AI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</row>
    <row r="17" spans="1:63" outlineLevel="1" x14ac:dyDescent="0.25">
      <c r="A17" s="6"/>
      <c r="B17" s="174" t="str">
        <f>+[9]AREA!A17</f>
        <v>Sumbar</v>
      </c>
      <c r="C17" s="57">
        <v>13</v>
      </c>
      <c r="D17" s="58" t="str">
        <f>+[9]AREA!C17</f>
        <v>Pesisir Selatan</v>
      </c>
      <c r="E17" s="59">
        <f>+[9]AREA!D17</f>
        <v>0</v>
      </c>
      <c r="F17" s="60">
        <f>+[9]AREA!E17</f>
        <v>0</v>
      </c>
      <c r="G17" s="61">
        <f>+[9]AREA!F17</f>
        <v>0</v>
      </c>
      <c r="H17" s="59">
        <f>+[9]AREA!G17</f>
        <v>2363</v>
      </c>
      <c r="I17" s="60">
        <f>+[9]AREA!H17</f>
        <v>236.3</v>
      </c>
      <c r="J17" s="58">
        <f>+[9]AREA!I17</f>
        <v>2</v>
      </c>
      <c r="K17" s="59">
        <f>+[9]AREA!J17</f>
        <v>5208</v>
      </c>
      <c r="L17" s="60">
        <f>+[9]AREA!K17</f>
        <v>3024.3268473126896</v>
      </c>
      <c r="M17" s="60">
        <f>+[9]AREA!L17</f>
        <v>9</v>
      </c>
      <c r="N17" s="62"/>
      <c r="O17" s="59">
        <f>+[9]AREA!M17</f>
        <v>7571</v>
      </c>
      <c r="P17" s="60">
        <f>+[9]AREA!N17</f>
        <v>3260.6268473126897</v>
      </c>
      <c r="Q17" s="58">
        <f t="shared" si="1"/>
        <v>11</v>
      </c>
      <c r="R17" s="63"/>
      <c r="S17" s="64">
        <v>40.39173961938085</v>
      </c>
      <c r="T17" s="67">
        <f t="shared" si="2"/>
        <v>9</v>
      </c>
      <c r="U17" s="67">
        <f t="shared" si="3"/>
        <v>2</v>
      </c>
      <c r="V17" s="175">
        <f t="shared" si="4"/>
        <v>0</v>
      </c>
      <c r="W17" s="67">
        <f t="shared" si="9"/>
        <v>1</v>
      </c>
      <c r="X17" s="68">
        <v>1</v>
      </c>
      <c r="Y17" s="68"/>
      <c r="Z17" s="69">
        <f t="shared" si="5"/>
        <v>3024.3268473126896</v>
      </c>
      <c r="AA17" s="69">
        <f t="shared" si="6"/>
        <v>236.3</v>
      </c>
      <c r="AB17" s="69">
        <f t="shared" si="7"/>
        <v>0</v>
      </c>
      <c r="AC17" s="69">
        <f>+[6]PSETK_Kab!D17</f>
        <v>20907</v>
      </c>
      <c r="AD17" s="69"/>
      <c r="AE17" s="69">
        <f>+[6]PSETK_Pusat!C216</f>
        <v>26440.639999999999</v>
      </c>
      <c r="AF17" s="69">
        <f t="shared" si="8"/>
        <v>20907</v>
      </c>
      <c r="AG17" s="69">
        <f t="shared" si="0"/>
        <v>0</v>
      </c>
      <c r="AH17" s="69">
        <f t="shared" si="0"/>
        <v>26440.639999999999</v>
      </c>
      <c r="BG17" s="39"/>
      <c r="BH17" s="39"/>
      <c r="BI17" s="39"/>
      <c r="BJ17" s="39"/>
      <c r="BK17" s="39"/>
    </row>
    <row r="18" spans="1:63" outlineLevel="1" x14ac:dyDescent="0.25">
      <c r="A18" s="71" t="s">
        <v>38</v>
      </c>
      <c r="B18" s="172" t="str">
        <f>+[9]AREA!A18</f>
        <v>Sumsel</v>
      </c>
      <c r="C18" s="42">
        <v>14</v>
      </c>
      <c r="D18" s="43" t="str">
        <f>+[9]AREA!C18</f>
        <v>Musi Rawas</v>
      </c>
      <c r="E18" s="44">
        <f>+[9]AREA!D18</f>
        <v>9500</v>
      </c>
      <c r="F18" s="45">
        <f>+[9]AREA!E18</f>
        <v>3800</v>
      </c>
      <c r="G18" s="46">
        <f>+[9]AREA!F18</f>
        <v>1</v>
      </c>
      <c r="H18" s="44">
        <f>+[9]AREA!G18</f>
        <v>6013</v>
      </c>
      <c r="I18" s="45">
        <f>+[9]AREA!H18</f>
        <v>1021.5899999999999</v>
      </c>
      <c r="J18" s="43">
        <f>+[9]AREA!I18</f>
        <v>4</v>
      </c>
      <c r="K18" s="44">
        <f>+[9]AREA!J18</f>
        <v>2077</v>
      </c>
      <c r="L18" s="45">
        <f>+[9]AREA!K18</f>
        <v>1267.9804783319703</v>
      </c>
      <c r="M18" s="45">
        <f>+[9]AREA!L18</f>
        <v>7</v>
      </c>
      <c r="N18" s="47"/>
      <c r="O18" s="44">
        <f>+[9]AREA!M18</f>
        <v>17590</v>
      </c>
      <c r="P18" s="45">
        <f>+[9]AREA!N18</f>
        <v>6089.5704783319707</v>
      </c>
      <c r="Q18" s="43">
        <f t="shared" si="1"/>
        <v>12</v>
      </c>
      <c r="R18" s="48"/>
      <c r="S18" s="49">
        <v>93.843706234963577</v>
      </c>
      <c r="T18" s="52">
        <f t="shared" si="2"/>
        <v>7</v>
      </c>
      <c r="U18" s="52">
        <f t="shared" si="3"/>
        <v>4</v>
      </c>
      <c r="V18" s="173">
        <f t="shared" si="4"/>
        <v>1</v>
      </c>
      <c r="W18" s="52">
        <f t="shared" si="9"/>
        <v>1</v>
      </c>
      <c r="X18" s="53">
        <v>1</v>
      </c>
      <c r="Y18" s="53">
        <v>1</v>
      </c>
      <c r="Z18" s="54">
        <f t="shared" si="5"/>
        <v>1267.9804783319703</v>
      </c>
      <c r="AA18" s="54">
        <f t="shared" si="6"/>
        <v>1021.5899999999999</v>
      </c>
      <c r="AB18" s="54">
        <f t="shared" si="7"/>
        <v>3800</v>
      </c>
      <c r="AC18" s="54">
        <f>+[6]PSETK_Kab!D18</f>
        <v>7203</v>
      </c>
      <c r="AD18" s="54">
        <f>+[6]PSETK_Prov!D8</f>
        <v>43283</v>
      </c>
      <c r="AE18" s="54">
        <f>+[6]PSETK_Pusat!C219</f>
        <v>18341</v>
      </c>
      <c r="AF18" s="54">
        <f t="shared" si="8"/>
        <v>7203</v>
      </c>
      <c r="AG18" s="54">
        <f t="shared" si="0"/>
        <v>43283</v>
      </c>
      <c r="AH18" s="54">
        <f t="shared" si="0"/>
        <v>18341</v>
      </c>
      <c r="AI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G18" s="39"/>
      <c r="BH18" s="39"/>
      <c r="BI18" s="39"/>
      <c r="BJ18" s="39"/>
      <c r="BK18" s="39"/>
    </row>
    <row r="19" spans="1:63" outlineLevel="1" x14ac:dyDescent="0.25">
      <c r="A19" s="40"/>
      <c r="B19" s="172" t="str">
        <f>+[9]AREA!A19</f>
        <v>Sumsel</v>
      </c>
      <c r="C19" s="42">
        <v>15</v>
      </c>
      <c r="D19" s="43" t="str">
        <f>+[9]AREA!C19</f>
        <v>Empat Lawang</v>
      </c>
      <c r="E19" s="44">
        <f>+[9]AREA!D19</f>
        <v>3054.26</v>
      </c>
      <c r="F19" s="45">
        <f>+[9]AREA!E19</f>
        <v>1032.9985333333334</v>
      </c>
      <c r="G19" s="46">
        <f>+[9]AREA!F19</f>
        <v>1</v>
      </c>
      <c r="H19" s="44">
        <f>+[9]AREA!G19</f>
        <v>1500</v>
      </c>
      <c r="I19" s="45">
        <f>+[9]AREA!H19</f>
        <v>255</v>
      </c>
      <c r="J19" s="43">
        <f>+[9]AREA!I19</f>
        <v>1</v>
      </c>
      <c r="K19" s="44">
        <f>+[9]AREA!J19</f>
        <v>2697</v>
      </c>
      <c r="L19" s="45">
        <f>+[9]AREA!K19</f>
        <v>1643.3361610793131</v>
      </c>
      <c r="M19" s="45">
        <f>+[9]AREA!L19</f>
        <v>6</v>
      </c>
      <c r="N19" s="47"/>
      <c r="O19" s="44">
        <f>+[9]AREA!M19</f>
        <v>7251.26</v>
      </c>
      <c r="P19" s="45">
        <f>+[9]AREA!N19</f>
        <v>2931.3346944126465</v>
      </c>
      <c r="Q19" s="43">
        <f t="shared" si="1"/>
        <v>8</v>
      </c>
      <c r="R19" s="48"/>
      <c r="S19" s="49">
        <v>38.685907519803408</v>
      </c>
      <c r="T19" s="52">
        <f t="shared" si="2"/>
        <v>6</v>
      </c>
      <c r="U19" s="52">
        <f t="shared" si="3"/>
        <v>1</v>
      </c>
      <c r="V19" s="173">
        <f t="shared" si="4"/>
        <v>1</v>
      </c>
      <c r="W19" s="52">
        <f t="shared" si="9"/>
        <v>1</v>
      </c>
      <c r="X19" s="53">
        <v>1</v>
      </c>
      <c r="Y19" s="53"/>
      <c r="Z19" s="54">
        <f t="shared" si="5"/>
        <v>1643.3361610793131</v>
      </c>
      <c r="AA19" s="54">
        <f t="shared" si="6"/>
        <v>255</v>
      </c>
      <c r="AB19" s="54">
        <f t="shared" si="7"/>
        <v>1032.9985333333334</v>
      </c>
      <c r="AC19" s="54">
        <f>+[6]PSETK_Kab!D19</f>
        <v>5614</v>
      </c>
      <c r="AD19" s="54"/>
      <c r="AE19" s="54">
        <f>+[6]PSETK_Pusat!C218</f>
        <v>9244.26</v>
      </c>
      <c r="AF19" s="54">
        <f t="shared" si="8"/>
        <v>5614</v>
      </c>
      <c r="AG19" s="54">
        <f t="shared" si="0"/>
        <v>0</v>
      </c>
      <c r="AH19" s="54">
        <f t="shared" si="0"/>
        <v>9244.26</v>
      </c>
      <c r="AI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</row>
    <row r="20" spans="1:63" outlineLevel="1" x14ac:dyDescent="0.25">
      <c r="A20" s="40"/>
      <c r="B20" s="172" t="str">
        <f>+[9]AREA!A20</f>
        <v>Sumsel</v>
      </c>
      <c r="C20" s="42">
        <v>16</v>
      </c>
      <c r="D20" s="43" t="str">
        <f>+[9]AREA!C20</f>
        <v>Ogan Komering Ulu Selatan</v>
      </c>
      <c r="E20" s="44">
        <f>+[9]AREA!D20</f>
        <v>0</v>
      </c>
      <c r="F20" s="45">
        <f>+[9]AREA!E20</f>
        <v>0</v>
      </c>
      <c r="G20" s="46">
        <f>+[9]AREA!F20</f>
        <v>0</v>
      </c>
      <c r="H20" s="44">
        <f>+[9]AREA!G20</f>
        <v>4801</v>
      </c>
      <c r="I20" s="45">
        <f>+[9]AREA!H20</f>
        <v>908.87752155172404</v>
      </c>
      <c r="J20" s="43">
        <f>+[9]AREA!I20</f>
        <v>3</v>
      </c>
      <c r="K20" s="44">
        <f>+[9]AREA!J20</f>
        <v>2082</v>
      </c>
      <c r="L20" s="45">
        <f>+[9]AREA!K20</f>
        <v>1271.0329108748979</v>
      </c>
      <c r="M20" s="45">
        <f>+[9]AREA!L20</f>
        <v>8</v>
      </c>
      <c r="N20" s="47"/>
      <c r="O20" s="44">
        <f>+[9]AREA!M20</f>
        <v>6883</v>
      </c>
      <c r="P20" s="45">
        <f>+[9]AREA!N20</f>
        <v>2179.9104324266218</v>
      </c>
      <c r="Q20" s="43">
        <f t="shared" si="1"/>
        <v>11</v>
      </c>
      <c r="R20" s="48"/>
      <c r="S20" s="49">
        <v>36.721218306722811</v>
      </c>
      <c r="T20" s="52">
        <f t="shared" si="2"/>
        <v>8</v>
      </c>
      <c r="U20" s="52">
        <f t="shared" si="3"/>
        <v>3</v>
      </c>
      <c r="V20" s="173">
        <f t="shared" si="4"/>
        <v>0</v>
      </c>
      <c r="W20" s="52">
        <f t="shared" si="9"/>
        <v>1</v>
      </c>
      <c r="X20" s="53">
        <v>1</v>
      </c>
      <c r="Y20" s="53"/>
      <c r="Z20" s="54">
        <f t="shared" si="5"/>
        <v>1271.0329108748979</v>
      </c>
      <c r="AA20" s="54">
        <f t="shared" si="6"/>
        <v>908.87752155172404</v>
      </c>
      <c r="AB20" s="54">
        <f t="shared" si="7"/>
        <v>0</v>
      </c>
      <c r="AC20" s="54">
        <f>+[6]PSETK_Kab!D20</f>
        <v>5179</v>
      </c>
      <c r="AD20" s="54"/>
      <c r="AE20" s="54"/>
      <c r="AF20" s="54">
        <f t="shared" si="8"/>
        <v>5179</v>
      </c>
      <c r="AG20" s="54">
        <f t="shared" si="0"/>
        <v>0</v>
      </c>
      <c r="AH20" s="54">
        <f t="shared" si="0"/>
        <v>0</v>
      </c>
    </row>
    <row r="21" spans="1:63" outlineLevel="1" x14ac:dyDescent="0.25">
      <c r="A21" s="40"/>
      <c r="B21" s="172" t="str">
        <f>+[9]AREA!A21</f>
        <v>Sumsel</v>
      </c>
      <c r="C21" s="42">
        <v>17</v>
      </c>
      <c r="D21" s="43" t="str">
        <f>+[9]AREA!C21</f>
        <v>Muara Enim</v>
      </c>
      <c r="E21" s="44">
        <f>+[9]AREA!D21</f>
        <v>0</v>
      </c>
      <c r="F21" s="45">
        <f>+[9]AREA!E21</f>
        <v>0</v>
      </c>
      <c r="G21" s="46">
        <f>+[9]AREA!F21</f>
        <v>0</v>
      </c>
      <c r="H21" s="44">
        <f>+[9]AREA!G21</f>
        <v>8885</v>
      </c>
      <c r="I21" s="45">
        <f>+[9]AREA!H21</f>
        <v>2302.1776939655169</v>
      </c>
      <c r="J21" s="43">
        <f>+[9]AREA!I21</f>
        <v>5</v>
      </c>
      <c r="K21" s="44">
        <f>+[9]AREA!J21</f>
        <v>2738</v>
      </c>
      <c r="L21" s="45">
        <f>+[9]AREA!K21</f>
        <v>1647.1260772170876</v>
      </c>
      <c r="M21" s="45">
        <f>+[9]AREA!L21</f>
        <v>9</v>
      </c>
      <c r="N21" s="47"/>
      <c r="O21" s="44">
        <f>+[9]AREA!M21</f>
        <v>11623</v>
      </c>
      <c r="P21" s="45">
        <f>+[9]AREA!N21</f>
        <v>3949.3037711826046</v>
      </c>
      <c r="Q21" s="43">
        <f t="shared" si="1"/>
        <v>14</v>
      </c>
      <c r="R21" s="48"/>
      <c r="S21" s="49">
        <v>62.009402931721517</v>
      </c>
      <c r="T21" s="52">
        <f t="shared" si="2"/>
        <v>9</v>
      </c>
      <c r="U21" s="52">
        <f t="shared" si="3"/>
        <v>5</v>
      </c>
      <c r="V21" s="173">
        <f t="shared" si="4"/>
        <v>0</v>
      </c>
      <c r="W21" s="52">
        <f t="shared" si="9"/>
        <v>1</v>
      </c>
      <c r="X21" s="53">
        <v>1</v>
      </c>
      <c r="Y21" s="53"/>
      <c r="Z21" s="54">
        <f t="shared" si="5"/>
        <v>1647.1260772170876</v>
      </c>
      <c r="AA21" s="54">
        <f t="shared" si="6"/>
        <v>2302.1776939655169</v>
      </c>
      <c r="AB21" s="54">
        <f t="shared" si="7"/>
        <v>0</v>
      </c>
      <c r="AC21" s="54">
        <f>+[6]PSETK_Kab!D21</f>
        <v>24327.05</v>
      </c>
      <c r="AD21" s="54"/>
      <c r="AE21" s="54"/>
      <c r="AF21" s="54">
        <f t="shared" si="8"/>
        <v>24327.05</v>
      </c>
      <c r="AG21" s="54">
        <f t="shared" si="8"/>
        <v>0</v>
      </c>
      <c r="AH21" s="54">
        <f t="shared" si="8"/>
        <v>0</v>
      </c>
    </row>
    <row r="22" spans="1:63" outlineLevel="1" x14ac:dyDescent="0.25">
      <c r="A22" s="40"/>
      <c r="B22" s="172" t="str">
        <f>+[9]AREA!A22</f>
        <v>Sumsel</v>
      </c>
      <c r="C22" s="42">
        <v>18</v>
      </c>
      <c r="D22" s="43" t="str">
        <f>+[9]AREA!C22</f>
        <v>Musi Banyuasin</v>
      </c>
      <c r="E22" s="44">
        <f>+[9]AREA!D22</f>
        <v>0</v>
      </c>
      <c r="F22" s="45">
        <f>+[9]AREA!E22</f>
        <v>0</v>
      </c>
      <c r="G22" s="46">
        <f>+[9]AREA!F22</f>
        <v>0</v>
      </c>
      <c r="H22" s="44">
        <f>+[9]AREA!G22</f>
        <v>4150</v>
      </c>
      <c r="I22" s="45">
        <f>+[9]AREA!H22</f>
        <v>1660</v>
      </c>
      <c r="J22" s="43">
        <f>+[9]AREA!I22</f>
        <v>2</v>
      </c>
      <c r="K22" s="44">
        <f>+[9]AREA!J22</f>
        <v>1745</v>
      </c>
      <c r="L22" s="45">
        <f>+[9]AREA!K22</f>
        <v>1729.0327802585773</v>
      </c>
      <c r="M22" s="45">
        <f>+[9]AREA!L22</f>
        <v>3</v>
      </c>
      <c r="N22" s="47"/>
      <c r="O22" s="44">
        <f>+[9]AREA!M22</f>
        <v>5895</v>
      </c>
      <c r="P22" s="45">
        <f>+[9]AREA!N22</f>
        <v>3389.0327802585771</v>
      </c>
      <c r="Q22" s="43">
        <f t="shared" si="1"/>
        <v>5</v>
      </c>
      <c r="R22" s="48"/>
      <c r="S22" s="49">
        <v>31.450178979824344</v>
      </c>
      <c r="T22" s="52">
        <f t="shared" si="2"/>
        <v>3</v>
      </c>
      <c r="U22" s="52">
        <f t="shared" si="3"/>
        <v>2</v>
      </c>
      <c r="V22" s="173">
        <f t="shared" si="4"/>
        <v>0</v>
      </c>
      <c r="W22" s="52">
        <f t="shared" si="9"/>
        <v>1</v>
      </c>
      <c r="X22" s="53">
        <v>1</v>
      </c>
      <c r="Y22" s="53"/>
      <c r="Z22" s="54">
        <f t="shared" si="5"/>
        <v>1729.0327802585773</v>
      </c>
      <c r="AA22" s="54">
        <f t="shared" si="6"/>
        <v>1660</v>
      </c>
      <c r="AB22" s="54">
        <f t="shared" si="7"/>
        <v>0</v>
      </c>
      <c r="AC22" s="54">
        <f>+[6]PSETK_Kab!D22</f>
        <v>17812</v>
      </c>
      <c r="AD22" s="54"/>
      <c r="AE22" s="54">
        <f>+[6]PSETK_Pusat!C221</f>
        <v>29505.3</v>
      </c>
      <c r="AF22" s="54">
        <f t="shared" si="8"/>
        <v>17812</v>
      </c>
      <c r="AG22" s="54">
        <f t="shared" si="8"/>
        <v>0</v>
      </c>
      <c r="AH22" s="54">
        <f t="shared" si="8"/>
        <v>29505.3</v>
      </c>
      <c r="AJ22" s="73"/>
    </row>
    <row r="23" spans="1:63" outlineLevel="1" x14ac:dyDescent="0.25">
      <c r="A23" s="40"/>
      <c r="B23" s="172" t="str">
        <f>+[9]AREA!A23</f>
        <v>Sumsel</v>
      </c>
      <c r="C23" s="42">
        <v>19</v>
      </c>
      <c r="D23" s="43" t="str">
        <f>+[9]AREA!C23</f>
        <v>Banyuasin</v>
      </c>
      <c r="E23" s="44">
        <f>+[9]AREA!D23</f>
        <v>4001</v>
      </c>
      <c r="F23" s="45">
        <f>+[9]AREA!E23</f>
        <v>2520</v>
      </c>
      <c r="G23" s="46">
        <f>+[9]AREA!F23</f>
        <v>1</v>
      </c>
      <c r="H23" s="44">
        <f>+[9]AREA!G23</f>
        <v>0</v>
      </c>
      <c r="I23" s="45">
        <f>+[9]AREA!H23</f>
        <v>0</v>
      </c>
      <c r="J23" s="43">
        <f>+[9]AREA!I23</f>
        <v>0</v>
      </c>
      <c r="K23" s="44">
        <f>+[9]AREA!J23</f>
        <v>2066</v>
      </c>
      <c r="L23" s="45">
        <f>+[9]AREA!K23</f>
        <v>2066</v>
      </c>
      <c r="M23" s="45">
        <f>+[9]AREA!L23</f>
        <v>3</v>
      </c>
      <c r="N23" s="47"/>
      <c r="O23" s="44">
        <f>+[9]AREA!M23</f>
        <v>6067</v>
      </c>
      <c r="P23" s="45">
        <f>+[9]AREA!N23</f>
        <v>4586</v>
      </c>
      <c r="Q23" s="43">
        <f t="shared" si="1"/>
        <v>4</v>
      </c>
      <c r="R23" s="48"/>
      <c r="S23" s="49">
        <v>32.367809307988857</v>
      </c>
      <c r="T23" s="52">
        <f t="shared" si="2"/>
        <v>3</v>
      </c>
      <c r="U23" s="52">
        <f t="shared" si="3"/>
        <v>0</v>
      </c>
      <c r="V23" s="173">
        <f t="shared" si="4"/>
        <v>1</v>
      </c>
      <c r="W23" s="52">
        <f t="shared" si="9"/>
        <v>1</v>
      </c>
      <c r="X23" s="53">
        <v>1</v>
      </c>
      <c r="Y23" s="53"/>
      <c r="Z23" s="54">
        <f t="shared" si="5"/>
        <v>2066</v>
      </c>
      <c r="AA23" s="54">
        <f t="shared" si="6"/>
        <v>0</v>
      </c>
      <c r="AB23" s="54">
        <f t="shared" si="7"/>
        <v>2520</v>
      </c>
      <c r="AC23" s="54">
        <f>+[6]PSETK_Kab!D23</f>
        <v>2066.1</v>
      </c>
      <c r="AD23" s="54"/>
      <c r="AE23" s="54">
        <f>+[6]PSETK_Pusat!C220</f>
        <v>163757.6</v>
      </c>
      <c r="AF23" s="54">
        <f t="shared" si="8"/>
        <v>2066.1</v>
      </c>
      <c r="AG23" s="54">
        <f t="shared" si="8"/>
        <v>0</v>
      </c>
      <c r="AH23" s="54">
        <f t="shared" si="8"/>
        <v>163757.6</v>
      </c>
      <c r="AI23" s="72"/>
      <c r="AJ23" s="73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</row>
    <row r="24" spans="1:63" outlineLevel="1" x14ac:dyDescent="0.25">
      <c r="A24" s="6"/>
      <c r="B24" s="174" t="str">
        <f>+[9]AREA!A24</f>
        <v>Sumsel</v>
      </c>
      <c r="C24" s="57">
        <v>20</v>
      </c>
      <c r="D24" s="58" t="str">
        <f>+[9]AREA!C24</f>
        <v>Lahat (replace Cirebon)</v>
      </c>
      <c r="E24" s="59">
        <f>+[9]AREA!D24</f>
        <v>0</v>
      </c>
      <c r="F24" s="60">
        <f>+[9]AREA!E24</f>
        <v>0</v>
      </c>
      <c r="G24" s="61">
        <f>+[9]AREA!F24</f>
        <v>0</v>
      </c>
      <c r="H24" s="59">
        <f>+[9]AREA!G24</f>
        <v>1250</v>
      </c>
      <c r="I24" s="60">
        <f>+[9]AREA!H24</f>
        <v>250</v>
      </c>
      <c r="J24" s="58">
        <f>+[9]AREA!I24</f>
        <v>1</v>
      </c>
      <c r="K24" s="59">
        <f>+[9]AREA!J24</f>
        <v>2556</v>
      </c>
      <c r="L24" s="60">
        <f>+[9]AREA!K24</f>
        <v>1533.0220838629934</v>
      </c>
      <c r="M24" s="60">
        <f>+[9]AREA!L24</f>
        <v>8</v>
      </c>
      <c r="N24" s="62"/>
      <c r="O24" s="59">
        <f>+[9]AREA!M24</f>
        <v>3806</v>
      </c>
      <c r="P24" s="60">
        <f>+[9]AREA!N24</f>
        <v>1783.0220838629934</v>
      </c>
      <c r="Q24" s="58">
        <f t="shared" si="1"/>
        <v>9</v>
      </c>
      <c r="R24" s="63"/>
      <c r="S24" s="64">
        <v>20.305238540663524</v>
      </c>
      <c r="T24" s="67">
        <f t="shared" si="2"/>
        <v>8</v>
      </c>
      <c r="U24" s="67">
        <f t="shared" si="3"/>
        <v>1</v>
      </c>
      <c r="V24" s="175">
        <f t="shared" si="4"/>
        <v>0</v>
      </c>
      <c r="W24" s="67">
        <f t="shared" si="9"/>
        <v>1</v>
      </c>
      <c r="X24" s="68">
        <v>1</v>
      </c>
      <c r="Y24" s="68"/>
      <c r="Z24" s="69">
        <f t="shared" si="5"/>
        <v>1533.0220838629934</v>
      </c>
      <c r="AA24" s="69">
        <f t="shared" si="6"/>
        <v>250</v>
      </c>
      <c r="AB24" s="69">
        <f t="shared" si="7"/>
        <v>0</v>
      </c>
      <c r="AC24" s="69">
        <f>+[6]PSETK_Kab!D24</f>
        <v>13348</v>
      </c>
      <c r="AD24" s="69"/>
      <c r="AE24" s="69"/>
      <c r="AF24" s="69">
        <f t="shared" si="8"/>
        <v>13348</v>
      </c>
      <c r="AG24" s="69">
        <f t="shared" si="8"/>
        <v>0</v>
      </c>
      <c r="AH24" s="69">
        <f t="shared" si="8"/>
        <v>0</v>
      </c>
      <c r="BG24" s="39"/>
      <c r="BH24" s="39"/>
      <c r="BI24" s="39"/>
      <c r="BJ24" s="39"/>
      <c r="BK24" s="39"/>
    </row>
    <row r="25" spans="1:63" outlineLevel="1" x14ac:dyDescent="0.25">
      <c r="A25" s="71" t="s">
        <v>47</v>
      </c>
      <c r="B25" s="172" t="str">
        <f>+[9]AREA!A25</f>
        <v>Lampung</v>
      </c>
      <c r="C25" s="42">
        <v>21</v>
      </c>
      <c r="D25" s="43" t="str">
        <f>+[9]AREA!C25</f>
        <v>Pesawaran</v>
      </c>
      <c r="E25" s="44">
        <f>+[9]AREA!D25</f>
        <v>0</v>
      </c>
      <c r="F25" s="45">
        <f>+[9]AREA!E25</f>
        <v>0</v>
      </c>
      <c r="G25" s="46">
        <f>+[9]AREA!F25</f>
        <v>0</v>
      </c>
      <c r="H25" s="44">
        <f>+[9]AREA!G25</f>
        <v>1081</v>
      </c>
      <c r="I25" s="45">
        <f>+[9]AREA!H25</f>
        <v>325</v>
      </c>
      <c r="J25" s="43">
        <f>+[9]AREA!I25</f>
        <v>1</v>
      </c>
      <c r="K25" s="44">
        <f>+[9]AREA!J25</f>
        <v>3942</v>
      </c>
      <c r="L25" s="45">
        <f>+[9]AREA!K25</f>
        <v>1878.5359068878724</v>
      </c>
      <c r="M25" s="45">
        <f>+[9]AREA!L25</f>
        <v>8</v>
      </c>
      <c r="N25" s="47"/>
      <c r="O25" s="44">
        <f>+[9]AREA!M25</f>
        <v>5023</v>
      </c>
      <c r="P25" s="45">
        <f>+[9]AREA!N25</f>
        <v>2203.5359068878724</v>
      </c>
      <c r="Q25" s="43">
        <f t="shared" si="1"/>
        <v>9</v>
      </c>
      <c r="R25" s="48"/>
      <c r="S25" s="49">
        <v>26.798006618432176</v>
      </c>
      <c r="T25" s="52">
        <f t="shared" si="2"/>
        <v>8</v>
      </c>
      <c r="U25" s="52">
        <f t="shared" si="3"/>
        <v>1</v>
      </c>
      <c r="V25" s="173">
        <f t="shared" si="4"/>
        <v>0</v>
      </c>
      <c r="W25" s="52">
        <f t="shared" si="9"/>
        <v>1</v>
      </c>
      <c r="X25" s="53">
        <v>1</v>
      </c>
      <c r="Y25" s="53">
        <v>1</v>
      </c>
      <c r="Z25" s="54">
        <f t="shared" si="5"/>
        <v>1878.5359068878724</v>
      </c>
      <c r="AA25" s="54">
        <f t="shared" si="6"/>
        <v>325</v>
      </c>
      <c r="AB25" s="54">
        <f t="shared" si="7"/>
        <v>0</v>
      </c>
      <c r="AC25" s="54">
        <f>+[6]PSETK_Kab!D25</f>
        <v>19498</v>
      </c>
      <c r="AD25" s="54">
        <f>+[6]PSETK_Prov!D9</f>
        <v>12428</v>
      </c>
      <c r="AE25" s="54"/>
      <c r="AF25" s="54">
        <f t="shared" si="8"/>
        <v>19498</v>
      </c>
      <c r="AG25" s="54">
        <f t="shared" si="8"/>
        <v>12428</v>
      </c>
      <c r="AH25" s="54">
        <f t="shared" si="8"/>
        <v>0</v>
      </c>
      <c r="BG25" s="39"/>
      <c r="BH25" s="39"/>
      <c r="BI25" s="39"/>
      <c r="BJ25" s="39"/>
      <c r="BK25" s="39"/>
    </row>
    <row r="26" spans="1:63" outlineLevel="1" x14ac:dyDescent="0.25">
      <c r="A26" s="40"/>
      <c r="B26" s="172" t="str">
        <f>+[9]AREA!A26</f>
        <v>Lampung</v>
      </c>
      <c r="C26" s="42">
        <v>22</v>
      </c>
      <c r="D26" s="43" t="str">
        <f>+[9]AREA!C26</f>
        <v>Tanggamus</v>
      </c>
      <c r="E26" s="44">
        <f>+[9]AREA!D26</f>
        <v>0</v>
      </c>
      <c r="F26" s="45">
        <f>+[9]AREA!E26</f>
        <v>0</v>
      </c>
      <c r="G26" s="46">
        <f>+[9]AREA!F26</f>
        <v>0</v>
      </c>
      <c r="H26" s="44">
        <f>+[9]AREA!G26</f>
        <v>3528</v>
      </c>
      <c r="I26" s="45">
        <f>+[9]AREA!H26</f>
        <v>1060</v>
      </c>
      <c r="J26" s="43">
        <f>+[9]AREA!I26</f>
        <v>2</v>
      </c>
      <c r="K26" s="44">
        <f>+[9]AREA!J26</f>
        <v>7271</v>
      </c>
      <c r="L26" s="45">
        <f>+[9]AREA!K26</f>
        <v>4162.2866341032186</v>
      </c>
      <c r="M26" s="45">
        <f>+[9]AREA!L26</f>
        <v>14</v>
      </c>
      <c r="N26" s="47"/>
      <c r="O26" s="44">
        <f>+[9]AREA!M26</f>
        <v>10799</v>
      </c>
      <c r="P26" s="45">
        <f>+[9]AREA!N26</f>
        <v>5222.2866341032186</v>
      </c>
      <c r="Q26" s="43">
        <f t="shared" si="1"/>
        <v>16</v>
      </c>
      <c r="R26" s="48"/>
      <c r="S26" s="49">
        <v>57.613313452607819</v>
      </c>
      <c r="T26" s="52">
        <f t="shared" si="2"/>
        <v>14</v>
      </c>
      <c r="U26" s="52">
        <f t="shared" si="3"/>
        <v>2</v>
      </c>
      <c r="V26" s="173">
        <f t="shared" si="4"/>
        <v>0</v>
      </c>
      <c r="W26" s="52">
        <f t="shared" si="9"/>
        <v>1</v>
      </c>
      <c r="X26" s="53">
        <v>1</v>
      </c>
      <c r="Y26" s="53"/>
      <c r="Z26" s="54">
        <f t="shared" si="5"/>
        <v>4162.2866341032186</v>
      </c>
      <c r="AA26" s="54">
        <f t="shared" si="6"/>
        <v>1060</v>
      </c>
      <c r="AB26" s="54">
        <f t="shared" si="7"/>
        <v>0</v>
      </c>
      <c r="AC26" s="54">
        <f>+[6]PSETK_Kab!D26</f>
        <v>29359</v>
      </c>
      <c r="AD26" s="54"/>
      <c r="AE26" s="54">
        <f>+[6]PSETK_Pusat!C225</f>
        <v>488</v>
      </c>
      <c r="AF26" s="54">
        <f t="shared" si="8"/>
        <v>29359</v>
      </c>
      <c r="AG26" s="54">
        <f t="shared" si="8"/>
        <v>0</v>
      </c>
      <c r="AH26" s="54">
        <f t="shared" si="8"/>
        <v>488</v>
      </c>
      <c r="AI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</row>
    <row r="27" spans="1:63" outlineLevel="1" x14ac:dyDescent="0.25">
      <c r="A27" s="40"/>
      <c r="B27" s="172" t="str">
        <f>+[9]AREA!A27</f>
        <v>Lampung</v>
      </c>
      <c r="C27" s="42">
        <v>23</v>
      </c>
      <c r="D27" s="43" t="str">
        <f>+[9]AREA!C27</f>
        <v>Lampung Tengah</v>
      </c>
      <c r="E27" s="44">
        <f>+[9]AREA!D27</f>
        <v>54000</v>
      </c>
      <c r="F27" s="45">
        <f>+[9]AREA!E27</f>
        <v>18900</v>
      </c>
      <c r="G27" s="46">
        <f>+[9]AREA!F27</f>
        <v>1</v>
      </c>
      <c r="H27" s="44">
        <f>+[9]AREA!G27</f>
        <v>4220</v>
      </c>
      <c r="I27" s="45">
        <f>+[9]AREA!H27</f>
        <v>1112.144927536232</v>
      </c>
      <c r="J27" s="43">
        <f>+[9]AREA!I27</f>
        <v>2</v>
      </c>
      <c r="K27" s="44">
        <f>+[9]AREA!J27</f>
        <v>3560</v>
      </c>
      <c r="L27" s="45">
        <f>+[9]AREA!K27</f>
        <v>1704.4338266531349</v>
      </c>
      <c r="M27" s="45">
        <f>+[9]AREA!L27</f>
        <v>9</v>
      </c>
      <c r="N27" s="47"/>
      <c r="O27" s="44">
        <f>+[9]AREA!M27</f>
        <v>61780</v>
      </c>
      <c r="P27" s="45">
        <f>+[9]AREA!N27</f>
        <v>21716.578754189366</v>
      </c>
      <c r="Q27" s="43">
        <f t="shared" si="1"/>
        <v>12</v>
      </c>
      <c r="R27" s="48"/>
      <c r="S27" s="49">
        <v>329.60000973257809</v>
      </c>
      <c r="T27" s="52">
        <f t="shared" si="2"/>
        <v>9</v>
      </c>
      <c r="U27" s="52">
        <f t="shared" si="3"/>
        <v>2</v>
      </c>
      <c r="V27" s="173">
        <f t="shared" si="4"/>
        <v>1</v>
      </c>
      <c r="W27" s="52">
        <f t="shared" si="9"/>
        <v>1</v>
      </c>
      <c r="X27" s="53">
        <v>1</v>
      </c>
      <c r="Y27" s="53"/>
      <c r="Z27" s="54">
        <f t="shared" si="5"/>
        <v>1704.4338266531349</v>
      </c>
      <c r="AA27" s="54">
        <f t="shared" si="6"/>
        <v>1112.144927536232</v>
      </c>
      <c r="AB27" s="54">
        <f t="shared" si="7"/>
        <v>18900</v>
      </c>
      <c r="AC27" s="54">
        <f>+[6]PSETK_Kab!D27</f>
        <v>16636.125</v>
      </c>
      <c r="AD27" s="54"/>
      <c r="AE27" s="54">
        <f>+[6]PSETK_Pusat!C224</f>
        <v>63844</v>
      </c>
      <c r="AF27" s="54">
        <f t="shared" si="8"/>
        <v>16636.125</v>
      </c>
      <c r="AG27" s="54">
        <f t="shared" si="8"/>
        <v>0</v>
      </c>
      <c r="AH27" s="54">
        <f t="shared" si="8"/>
        <v>63844</v>
      </c>
      <c r="AI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</row>
    <row r="28" spans="1:63" outlineLevel="1" x14ac:dyDescent="0.25">
      <c r="A28" s="40"/>
      <c r="B28" s="172" t="str">
        <f>+[9]AREA!A28</f>
        <v>Lampung</v>
      </c>
      <c r="C28" s="42">
        <v>24</v>
      </c>
      <c r="D28" s="43" t="str">
        <f>+[9]AREA!C28</f>
        <v>Tulangbawang</v>
      </c>
      <c r="E28" s="44">
        <f>+[9]AREA!D28</f>
        <v>8235</v>
      </c>
      <c r="F28" s="45">
        <f>+[9]AREA!E28</f>
        <v>2882.25</v>
      </c>
      <c r="G28" s="46">
        <f>+[9]AREA!F28</f>
        <v>0.5</v>
      </c>
      <c r="H28" s="44">
        <f>+[9]AREA!G28</f>
        <v>0</v>
      </c>
      <c r="I28" s="45">
        <f>+[9]AREA!H28</f>
        <v>0</v>
      </c>
      <c r="J28" s="43">
        <f>+[9]AREA!I28</f>
        <v>0</v>
      </c>
      <c r="K28" s="44">
        <f>+[9]AREA!J28</f>
        <v>1023</v>
      </c>
      <c r="L28" s="45">
        <f>+[9]AREA!K28</f>
        <v>1023</v>
      </c>
      <c r="M28" s="45">
        <f>+[9]AREA!L28</f>
        <v>2</v>
      </c>
      <c r="N28" s="47"/>
      <c r="O28" s="44">
        <f>+[9]AREA!M28</f>
        <v>9258</v>
      </c>
      <c r="P28" s="45">
        <f>+[9]AREA!N28</f>
        <v>3905.25</v>
      </c>
      <c r="Q28" s="43">
        <f t="shared" si="1"/>
        <v>2.5</v>
      </c>
      <c r="R28" s="48"/>
      <c r="S28" s="49">
        <v>49.391985919459508</v>
      </c>
      <c r="T28" s="52">
        <f t="shared" si="2"/>
        <v>2</v>
      </c>
      <c r="U28" s="52">
        <f t="shared" si="3"/>
        <v>0</v>
      </c>
      <c r="V28" s="173">
        <f t="shared" si="4"/>
        <v>0.5</v>
      </c>
      <c r="W28" s="52">
        <f t="shared" si="9"/>
        <v>1</v>
      </c>
      <c r="X28" s="53">
        <v>1</v>
      </c>
      <c r="Y28" s="53"/>
      <c r="Z28" s="54">
        <f t="shared" si="5"/>
        <v>1023</v>
      </c>
      <c r="AA28" s="54">
        <f t="shared" si="6"/>
        <v>0</v>
      </c>
      <c r="AB28" s="54">
        <f t="shared" si="7"/>
        <v>2882.25</v>
      </c>
      <c r="AC28" s="54">
        <f>+[6]PSETK_Kab!D28</f>
        <v>1023</v>
      </c>
      <c r="AD28" s="54"/>
      <c r="AE28" s="54">
        <f>+[6]PSETK_Pusat!C222</f>
        <v>30615</v>
      </c>
      <c r="AF28" s="54">
        <f t="shared" si="8"/>
        <v>1023</v>
      </c>
      <c r="AG28" s="54">
        <f t="shared" si="8"/>
        <v>0</v>
      </c>
      <c r="AH28" s="54">
        <f t="shared" si="8"/>
        <v>30615</v>
      </c>
      <c r="AI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</row>
    <row r="29" spans="1:63" outlineLevel="1" x14ac:dyDescent="0.25">
      <c r="A29" s="6"/>
      <c r="B29" s="174" t="str">
        <f>+[9]AREA!A29</f>
        <v>Lampung</v>
      </c>
      <c r="C29" s="57">
        <v>25</v>
      </c>
      <c r="D29" s="58" t="str">
        <f>+[9]AREA!C29</f>
        <v>Mesuji</v>
      </c>
      <c r="E29" s="59">
        <f>+[9]AREA!D29</f>
        <v>9280</v>
      </c>
      <c r="F29" s="60">
        <f>+[9]AREA!E29</f>
        <v>3248</v>
      </c>
      <c r="G29" s="61">
        <f>+[9]AREA!F29</f>
        <v>0.5</v>
      </c>
      <c r="H29" s="59">
        <f>+[9]AREA!G29</f>
        <v>0</v>
      </c>
      <c r="I29" s="60">
        <f>+[9]AREA!H29</f>
        <v>0</v>
      </c>
      <c r="J29" s="58">
        <f>+[9]AREA!I29</f>
        <v>0</v>
      </c>
      <c r="K29" s="59">
        <f>+[9]AREA!J29</f>
        <v>1200</v>
      </c>
      <c r="L29" s="60">
        <f>+[9]AREA!K29</f>
        <v>720</v>
      </c>
      <c r="M29" s="60">
        <f>+[9]AREA!L29</f>
        <v>4</v>
      </c>
      <c r="N29" s="62"/>
      <c r="O29" s="59">
        <f>+[9]AREA!M29</f>
        <v>10480</v>
      </c>
      <c r="P29" s="60">
        <f>+[9]AREA!N29</f>
        <v>3968</v>
      </c>
      <c r="Q29" s="58">
        <f t="shared" si="1"/>
        <v>4.5</v>
      </c>
      <c r="R29" s="63"/>
      <c r="S29" s="64">
        <v>55.911429297465503</v>
      </c>
      <c r="T29" s="67">
        <f t="shared" si="2"/>
        <v>4</v>
      </c>
      <c r="U29" s="67">
        <f t="shared" si="3"/>
        <v>0</v>
      </c>
      <c r="V29" s="175">
        <f t="shared" si="4"/>
        <v>0.5</v>
      </c>
      <c r="W29" s="67">
        <f t="shared" si="9"/>
        <v>1</v>
      </c>
      <c r="X29" s="68">
        <v>1</v>
      </c>
      <c r="Y29" s="68"/>
      <c r="Z29" s="69">
        <f t="shared" si="5"/>
        <v>720</v>
      </c>
      <c r="AA29" s="69">
        <f t="shared" si="6"/>
        <v>0</v>
      </c>
      <c r="AB29" s="69">
        <f t="shared" si="7"/>
        <v>3248</v>
      </c>
      <c r="AC29" s="69">
        <f>+[6]PSETK_Kab!D29</f>
        <v>1430</v>
      </c>
      <c r="AD29" s="69"/>
      <c r="AE29" s="69">
        <f>+[6]PSETK_Pusat!C223</f>
        <v>25608</v>
      </c>
      <c r="AF29" s="69">
        <f t="shared" si="8"/>
        <v>1430</v>
      </c>
      <c r="AG29" s="69">
        <f t="shared" si="8"/>
        <v>0</v>
      </c>
      <c r="AH29" s="69">
        <f t="shared" si="8"/>
        <v>25608</v>
      </c>
      <c r="AI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</row>
    <row r="30" spans="1:63" outlineLevel="1" x14ac:dyDescent="0.25">
      <c r="A30" s="25" t="s">
        <v>87</v>
      </c>
      <c r="B30" s="170" t="str">
        <f>+[9]AREA!A55</f>
        <v>Kalbar</v>
      </c>
      <c r="C30" s="27">
        <v>26</v>
      </c>
      <c r="D30" s="87" t="str">
        <f>+[9]AREA!C55</f>
        <v>Ketapang</v>
      </c>
      <c r="E30" s="88">
        <f>+[9]AREA!D55</f>
        <v>0</v>
      </c>
      <c r="F30" s="89">
        <f>+[9]AREA!E55</f>
        <v>0</v>
      </c>
      <c r="G30" s="90">
        <f>+[9]AREA!F55</f>
        <v>0</v>
      </c>
      <c r="H30" s="88">
        <f>+[9]AREA!G55</f>
        <v>1650</v>
      </c>
      <c r="I30" s="89">
        <f>+[9]AREA!H55</f>
        <v>660</v>
      </c>
      <c r="J30" s="87">
        <f>+[9]AREA!I55</f>
        <v>1</v>
      </c>
      <c r="K30" s="88">
        <f>+[9]AREA!J55</f>
        <v>1085</v>
      </c>
      <c r="L30" s="89">
        <f>+[9]AREA!K55</f>
        <v>651</v>
      </c>
      <c r="M30" s="89">
        <f>+[9]AREA!L55</f>
        <v>5</v>
      </c>
      <c r="N30" s="23"/>
      <c r="O30" s="88">
        <f>+[9]AREA!M55</f>
        <v>2735</v>
      </c>
      <c r="P30" s="89">
        <f>+[9]AREA!N55</f>
        <v>1311</v>
      </c>
      <c r="Q30" s="28">
        <f t="shared" si="1"/>
        <v>6</v>
      </c>
      <c r="R30" s="31"/>
      <c r="S30" s="32">
        <v>242.55263649208413</v>
      </c>
      <c r="T30" s="35">
        <f t="shared" si="2"/>
        <v>5</v>
      </c>
      <c r="U30" s="35">
        <f t="shared" si="3"/>
        <v>1</v>
      </c>
      <c r="V30" s="171">
        <f t="shared" si="4"/>
        <v>0</v>
      </c>
      <c r="W30" s="35">
        <f t="shared" si="9"/>
        <v>1</v>
      </c>
      <c r="X30" s="36">
        <v>1</v>
      </c>
      <c r="Y30" s="36">
        <v>1</v>
      </c>
      <c r="Z30" s="37">
        <f t="shared" si="5"/>
        <v>651</v>
      </c>
      <c r="AA30" s="37">
        <f t="shared" si="6"/>
        <v>660</v>
      </c>
      <c r="AB30" s="37">
        <f t="shared" si="7"/>
        <v>0</v>
      </c>
      <c r="AC30" s="37">
        <f>+[6]PSETK_Kab!D30</f>
        <v>16101.800000000001</v>
      </c>
      <c r="AD30" s="37">
        <f>+[6]PSETK_Prov!D14</f>
        <v>47583.624457334467</v>
      </c>
      <c r="AE30" s="37">
        <f>+[6]PSETK_Pusat!C249</f>
        <v>25720</v>
      </c>
      <c r="AF30" s="37">
        <f t="shared" si="8"/>
        <v>16101.800000000001</v>
      </c>
      <c r="AG30" s="37">
        <f t="shared" si="8"/>
        <v>47583.624457334467</v>
      </c>
      <c r="AH30" s="37">
        <f t="shared" si="8"/>
        <v>25720</v>
      </c>
      <c r="AI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</row>
    <row r="31" spans="1:63" outlineLevel="1" x14ac:dyDescent="0.25">
      <c r="A31" s="40"/>
      <c r="B31" s="172" t="str">
        <f>+[9]AREA!A56</f>
        <v>Kalbar</v>
      </c>
      <c r="C31" s="42">
        <v>27</v>
      </c>
      <c r="D31" s="91" t="str">
        <f>+[9]AREA!C56</f>
        <v>Kubu Raya</v>
      </c>
      <c r="E31" s="92">
        <f>+[9]AREA!D56</f>
        <v>0</v>
      </c>
      <c r="F31" s="93">
        <f>+[9]AREA!E56</f>
        <v>0</v>
      </c>
      <c r="G31" s="94">
        <f>+[9]AREA!F56</f>
        <v>0</v>
      </c>
      <c r="H31" s="92">
        <f>+[9]AREA!G56</f>
        <v>2055</v>
      </c>
      <c r="I31" s="93">
        <f>+[9]AREA!H56</f>
        <v>522</v>
      </c>
      <c r="J31" s="91">
        <f>+[9]AREA!I56</f>
        <v>1</v>
      </c>
      <c r="K31" s="92">
        <f>+[9]AREA!J56</f>
        <v>2774</v>
      </c>
      <c r="L31" s="93">
        <f>+[9]AREA!K56</f>
        <v>2043.6755693667778</v>
      </c>
      <c r="M31" s="93">
        <f>+[9]AREA!L56</f>
        <v>6</v>
      </c>
      <c r="N31" s="47"/>
      <c r="O31" s="92">
        <f>+[9]AREA!M56</f>
        <v>4829</v>
      </c>
      <c r="P31" s="93">
        <f>+[9]AREA!N56</f>
        <v>2565.6755693667778</v>
      </c>
      <c r="Q31" s="43">
        <f t="shared" si="1"/>
        <v>7</v>
      </c>
      <c r="R31" s="48"/>
      <c r="S31" s="49">
        <v>14.319301167404333</v>
      </c>
      <c r="T31" s="52">
        <f t="shared" si="2"/>
        <v>6</v>
      </c>
      <c r="U31" s="52">
        <f t="shared" si="3"/>
        <v>1</v>
      </c>
      <c r="V31" s="173">
        <f t="shared" si="4"/>
        <v>0</v>
      </c>
      <c r="W31" s="52">
        <f t="shared" si="9"/>
        <v>1</v>
      </c>
      <c r="X31" s="53">
        <v>1</v>
      </c>
      <c r="Y31" s="53"/>
      <c r="Z31" s="54">
        <f t="shared" si="5"/>
        <v>2043.6755693667778</v>
      </c>
      <c r="AA31" s="54">
        <f t="shared" si="6"/>
        <v>522</v>
      </c>
      <c r="AB31" s="54">
        <f t="shared" si="7"/>
        <v>0</v>
      </c>
      <c r="AC31" s="54">
        <f>+[6]PSETK_Kab!D31</f>
        <v>40188.239999999998</v>
      </c>
      <c r="AD31" s="54"/>
      <c r="AE31" s="54">
        <f>+[6]PSETK_Pusat!C250+[6]PSETK_Pusat!C252</f>
        <v>12688</v>
      </c>
      <c r="AF31" s="54">
        <f t="shared" si="8"/>
        <v>40188.239999999998</v>
      </c>
      <c r="AG31" s="54">
        <f t="shared" si="8"/>
        <v>0</v>
      </c>
      <c r="AH31" s="54">
        <f t="shared" si="8"/>
        <v>12688</v>
      </c>
      <c r="AI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</row>
    <row r="32" spans="1:63" outlineLevel="1" x14ac:dyDescent="0.25">
      <c r="A32" s="40"/>
      <c r="B32" s="172" t="str">
        <f>+[9]AREA!A57</f>
        <v>Kalbar</v>
      </c>
      <c r="C32" s="42">
        <v>28</v>
      </c>
      <c r="D32" s="91" t="str">
        <f>+[9]AREA!C57</f>
        <v>Sambas</v>
      </c>
      <c r="E32" s="92">
        <f>+[9]AREA!D57</f>
        <v>4900</v>
      </c>
      <c r="F32" s="93">
        <f>+[9]AREA!E57</f>
        <v>1225</v>
      </c>
      <c r="G32" s="94">
        <f>+[9]AREA!F57</f>
        <v>1</v>
      </c>
      <c r="H32" s="92">
        <f>+[9]AREA!G57</f>
        <v>1200</v>
      </c>
      <c r="I32" s="93">
        <f>+[9]AREA!H57</f>
        <v>700</v>
      </c>
      <c r="J32" s="91">
        <f>+[9]AREA!I57</f>
        <v>1</v>
      </c>
      <c r="K32" s="92">
        <f>+[9]AREA!J57</f>
        <v>1980</v>
      </c>
      <c r="L32" s="93">
        <f>+[9]AREA!K57</f>
        <v>1073.160679987765</v>
      </c>
      <c r="M32" s="93">
        <f>+[9]AREA!L57</f>
        <v>5</v>
      </c>
      <c r="N32" s="47"/>
      <c r="O32" s="92">
        <f>+[9]AREA!M57</f>
        <v>8080</v>
      </c>
      <c r="P32" s="93">
        <f>+[9]AREA!N57</f>
        <v>2998.160679987765</v>
      </c>
      <c r="Q32" s="43">
        <f t="shared" si="1"/>
        <v>7</v>
      </c>
      <c r="R32" s="48"/>
      <c r="S32" s="49">
        <v>19.003483889081309</v>
      </c>
      <c r="T32" s="52">
        <f t="shared" si="2"/>
        <v>5</v>
      </c>
      <c r="U32" s="52">
        <f t="shared" si="3"/>
        <v>1</v>
      </c>
      <c r="V32" s="173">
        <f t="shared" si="4"/>
        <v>1</v>
      </c>
      <c r="W32" s="52">
        <f t="shared" si="9"/>
        <v>1</v>
      </c>
      <c r="X32" s="53">
        <v>1</v>
      </c>
      <c r="Y32" s="53"/>
      <c r="Z32" s="54">
        <f t="shared" si="5"/>
        <v>1073.160679987765</v>
      </c>
      <c r="AA32" s="54">
        <f t="shared" si="6"/>
        <v>700</v>
      </c>
      <c r="AB32" s="54">
        <f t="shared" si="7"/>
        <v>1225</v>
      </c>
      <c r="AC32" s="54">
        <f>+[6]PSETK_Kab!D32</f>
        <v>16067</v>
      </c>
      <c r="AD32" s="54"/>
      <c r="AE32" s="54">
        <f>+[6]PSETK_Pusat!C251</f>
        <v>30075</v>
      </c>
      <c r="AF32" s="54">
        <f t="shared" si="8"/>
        <v>16067</v>
      </c>
      <c r="AG32" s="54">
        <f t="shared" si="8"/>
        <v>0</v>
      </c>
      <c r="AH32" s="54">
        <f t="shared" si="8"/>
        <v>30075</v>
      </c>
      <c r="AI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</row>
    <row r="33" spans="1:57" outlineLevel="1" x14ac:dyDescent="0.25">
      <c r="A33" s="6"/>
      <c r="B33" s="174" t="str">
        <f>+[9]AREA!A58</f>
        <v>Kalbar</v>
      </c>
      <c r="C33" s="57">
        <v>29</v>
      </c>
      <c r="D33" s="95" t="str">
        <f>+[9]AREA!C58</f>
        <v>Kayong Utara</v>
      </c>
      <c r="E33" s="96">
        <f>+[9]AREA!D58</f>
        <v>0</v>
      </c>
      <c r="F33" s="97">
        <f>+[9]AREA!E58</f>
        <v>0</v>
      </c>
      <c r="G33" s="98">
        <f>+[9]AREA!F58</f>
        <v>0</v>
      </c>
      <c r="H33" s="96">
        <f>+[9]AREA!G58</f>
        <v>1363</v>
      </c>
      <c r="I33" s="97">
        <f>+[9]AREA!H58</f>
        <v>545.20000000000005</v>
      </c>
      <c r="J33" s="95">
        <f>+[9]AREA!I58</f>
        <v>1</v>
      </c>
      <c r="K33" s="96">
        <f>+[9]AREA!J58</f>
        <v>2380</v>
      </c>
      <c r="L33" s="97">
        <f>+[9]AREA!K58</f>
        <v>1272.2171336048218</v>
      </c>
      <c r="M33" s="97">
        <f>+[9]AREA!L58</f>
        <v>6</v>
      </c>
      <c r="N33" s="62"/>
      <c r="O33" s="96">
        <f>+[9]AREA!M58</f>
        <v>3743</v>
      </c>
      <c r="P33" s="97">
        <f>+[9]AREA!N58</f>
        <v>1817.4171336048219</v>
      </c>
      <c r="Q33" s="58">
        <f t="shared" si="1"/>
        <v>7</v>
      </c>
      <c r="R33" s="63"/>
      <c r="S33" s="64">
        <v>56.733028544775586</v>
      </c>
      <c r="T33" s="67">
        <f t="shared" si="2"/>
        <v>6</v>
      </c>
      <c r="U33" s="67">
        <f t="shared" si="3"/>
        <v>1</v>
      </c>
      <c r="V33" s="175">
        <f t="shared" si="4"/>
        <v>0</v>
      </c>
      <c r="W33" s="67">
        <f t="shared" si="9"/>
        <v>1</v>
      </c>
      <c r="X33" s="68">
        <v>1</v>
      </c>
      <c r="Y33" s="68"/>
      <c r="Z33" s="69">
        <f t="shared" si="5"/>
        <v>1272.2171336048218</v>
      </c>
      <c r="AA33" s="69">
        <f t="shared" si="6"/>
        <v>545.20000000000005</v>
      </c>
      <c r="AB33" s="69">
        <f t="shared" si="7"/>
        <v>0</v>
      </c>
      <c r="AC33" s="69">
        <f>+[6]PSETK_Kab!D33</f>
        <v>3503</v>
      </c>
      <c r="AD33" s="69"/>
      <c r="AE33" s="69"/>
      <c r="AF33" s="69">
        <f t="shared" si="8"/>
        <v>3503</v>
      </c>
      <c r="AG33" s="69">
        <f t="shared" si="8"/>
        <v>0</v>
      </c>
      <c r="AH33" s="69">
        <f t="shared" si="8"/>
        <v>0</v>
      </c>
      <c r="AI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</row>
    <row r="34" spans="1:57" outlineLevel="1" x14ac:dyDescent="0.25">
      <c r="A34" s="71" t="s">
        <v>93</v>
      </c>
      <c r="B34" s="172" t="str">
        <f>+[9]AREA!A59</f>
        <v>Kalsel</v>
      </c>
      <c r="C34" s="42">
        <v>30</v>
      </c>
      <c r="D34" s="91" t="str">
        <f>+[9]AREA!C59</f>
        <v>Hulu Sungai Tengah</v>
      </c>
      <c r="E34" s="92">
        <f>+[9]AREA!D59</f>
        <v>0</v>
      </c>
      <c r="F34" s="93">
        <f>+[9]AREA!E59</f>
        <v>0</v>
      </c>
      <c r="G34" s="94">
        <f>+[9]AREA!F59</f>
        <v>0</v>
      </c>
      <c r="H34" s="92">
        <f>+[9]AREA!G59</f>
        <v>4635</v>
      </c>
      <c r="I34" s="93">
        <f>+[9]AREA!H59</f>
        <v>1477</v>
      </c>
      <c r="J34" s="91">
        <f>+[9]AREA!I59</f>
        <v>3</v>
      </c>
      <c r="K34" s="92">
        <f>+[9]AREA!J59</f>
        <v>2855</v>
      </c>
      <c r="L34" s="93">
        <f>+[9]AREA!K59</f>
        <v>2142.2445655042434</v>
      </c>
      <c r="M34" s="93">
        <f>+[9]AREA!L59</f>
        <v>9</v>
      </c>
      <c r="N34" s="47"/>
      <c r="O34" s="92">
        <f>+[9]AREA!M59</f>
        <v>7490</v>
      </c>
      <c r="P34" s="93">
        <f>+[9]AREA!N59</f>
        <v>3619.2445655042434</v>
      </c>
      <c r="Q34" s="43">
        <f t="shared" si="1"/>
        <v>12</v>
      </c>
      <c r="R34" s="48"/>
      <c r="S34" s="49">
        <v>34.853947290108977</v>
      </c>
      <c r="T34" s="52">
        <f t="shared" si="2"/>
        <v>9</v>
      </c>
      <c r="U34" s="52">
        <f t="shared" si="3"/>
        <v>3</v>
      </c>
      <c r="V34" s="173">
        <f t="shared" si="4"/>
        <v>0</v>
      </c>
      <c r="W34" s="52">
        <f t="shared" si="9"/>
        <v>1</v>
      </c>
      <c r="X34" s="53">
        <v>1</v>
      </c>
      <c r="Y34" s="53">
        <v>1</v>
      </c>
      <c r="Z34" s="54">
        <f t="shared" si="5"/>
        <v>2142.2445655042434</v>
      </c>
      <c r="AA34" s="54">
        <f t="shared" si="6"/>
        <v>1477</v>
      </c>
      <c r="AB34" s="54">
        <f t="shared" si="7"/>
        <v>0</v>
      </c>
      <c r="AC34" s="54">
        <f>+[6]PSETK_Kab!D34</f>
        <v>21853</v>
      </c>
      <c r="AD34" s="54">
        <f>+[6]PSETK_Prov!D15</f>
        <v>36604</v>
      </c>
      <c r="AE34" s="54">
        <f>+[6]PSETK_Pusat!C254</f>
        <v>5692</v>
      </c>
      <c r="AF34" s="54">
        <f t="shared" si="8"/>
        <v>21853</v>
      </c>
      <c r="AG34" s="54">
        <f t="shared" si="8"/>
        <v>36604</v>
      </c>
      <c r="AH34" s="54">
        <f t="shared" si="8"/>
        <v>5692</v>
      </c>
      <c r="AI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</row>
    <row r="35" spans="1:57" outlineLevel="1" x14ac:dyDescent="0.25">
      <c r="A35" s="40"/>
      <c r="B35" s="172" t="str">
        <f>+[9]AREA!A60</f>
        <v>Kalsel</v>
      </c>
      <c r="C35" s="42">
        <v>31</v>
      </c>
      <c r="D35" s="91" t="str">
        <f>+[9]AREA!C60</f>
        <v>Tapin</v>
      </c>
      <c r="E35" s="92">
        <f>+[9]AREA!D60</f>
        <v>3267</v>
      </c>
      <c r="F35" s="93">
        <f>+[9]AREA!E60</f>
        <v>1143.4499999999998</v>
      </c>
      <c r="G35" s="94">
        <f>+[9]AREA!F60</f>
        <v>1</v>
      </c>
      <c r="H35" s="92">
        <f>+[9]AREA!G60</f>
        <v>1408</v>
      </c>
      <c r="I35" s="93">
        <f>+[9]AREA!H60</f>
        <v>344</v>
      </c>
      <c r="J35" s="91">
        <f>+[9]AREA!I60</f>
        <v>1</v>
      </c>
      <c r="K35" s="92">
        <f>+[9]AREA!J60</f>
        <v>3107</v>
      </c>
      <c r="L35" s="93">
        <f>+[9]AREA!K60</f>
        <v>1239.8903255329892</v>
      </c>
      <c r="M35" s="93">
        <f>+[9]AREA!L60</f>
        <v>5</v>
      </c>
      <c r="N35" s="47"/>
      <c r="O35" s="92">
        <f>+[9]AREA!M60</f>
        <v>7782</v>
      </c>
      <c r="P35" s="93">
        <f>+[9]AREA!N60</f>
        <v>2727.340325532989</v>
      </c>
      <c r="Q35" s="43">
        <f t="shared" si="1"/>
        <v>7</v>
      </c>
      <c r="R35" s="48"/>
      <c r="S35" s="49">
        <v>69.133255262505187</v>
      </c>
      <c r="T35" s="52">
        <f t="shared" si="2"/>
        <v>5</v>
      </c>
      <c r="U35" s="52">
        <f t="shared" si="3"/>
        <v>1</v>
      </c>
      <c r="V35" s="173">
        <f t="shared" si="4"/>
        <v>1</v>
      </c>
      <c r="W35" s="52">
        <f t="shared" si="9"/>
        <v>1</v>
      </c>
      <c r="X35" s="53">
        <v>1</v>
      </c>
      <c r="Y35" s="53"/>
      <c r="Z35" s="54">
        <f t="shared" si="5"/>
        <v>1239.8903255329892</v>
      </c>
      <c r="AA35" s="54">
        <f t="shared" si="6"/>
        <v>344</v>
      </c>
      <c r="AB35" s="54">
        <f t="shared" si="7"/>
        <v>1143.4499999999998</v>
      </c>
      <c r="AC35" s="54">
        <f>+[6]PSETK_Kab!D35</f>
        <v>16939.510000000002</v>
      </c>
      <c r="AD35" s="54"/>
      <c r="AE35" s="54">
        <f>+[6]PSETK_Pusat!C256</f>
        <v>6472</v>
      </c>
      <c r="AF35" s="54">
        <f t="shared" si="8"/>
        <v>16939.510000000002</v>
      </c>
      <c r="AG35" s="54">
        <f t="shared" si="8"/>
        <v>0</v>
      </c>
      <c r="AH35" s="54">
        <f t="shared" si="8"/>
        <v>6472</v>
      </c>
      <c r="AI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</row>
    <row r="36" spans="1:57" outlineLevel="1" x14ac:dyDescent="0.25">
      <c r="A36" s="40"/>
      <c r="B36" s="172" t="str">
        <f>+[9]AREA!A61</f>
        <v>Kalsel</v>
      </c>
      <c r="C36" s="42">
        <v>32</v>
      </c>
      <c r="D36" s="91" t="str">
        <f>+[9]AREA!C61</f>
        <v>Barito Kuala</v>
      </c>
      <c r="E36" s="92">
        <f>+[9]AREA!D61</f>
        <v>7700</v>
      </c>
      <c r="F36" s="93">
        <f>+[9]AREA!E61</f>
        <v>2695</v>
      </c>
      <c r="G36" s="94">
        <f>+[9]AREA!F61</f>
        <v>1</v>
      </c>
      <c r="H36" s="92">
        <f>+[9]AREA!G61</f>
        <v>2500</v>
      </c>
      <c r="I36" s="93">
        <f>+[9]AREA!H61</f>
        <v>500</v>
      </c>
      <c r="J36" s="91">
        <f>+[9]AREA!I61</f>
        <v>1</v>
      </c>
      <c r="K36" s="92">
        <f>+[9]AREA!J61</f>
        <v>2990</v>
      </c>
      <c r="L36" s="93">
        <f>+[9]AREA!K61</f>
        <v>1156.5418997458335</v>
      </c>
      <c r="M36" s="93">
        <f>+[9]AREA!L61</f>
        <v>5</v>
      </c>
      <c r="N36" s="47"/>
      <c r="O36" s="92">
        <f>+[9]AREA!M61</f>
        <v>13190</v>
      </c>
      <c r="P36" s="93">
        <f>+[9]AREA!N61</f>
        <v>4351.5418997458337</v>
      </c>
      <c r="Q36" s="43">
        <f t="shared" si="1"/>
        <v>7</v>
      </c>
      <c r="R36" s="48"/>
      <c r="S36" s="49">
        <v>79.017574363049761</v>
      </c>
      <c r="T36" s="52">
        <f t="shared" si="2"/>
        <v>5</v>
      </c>
      <c r="U36" s="52">
        <f t="shared" si="3"/>
        <v>1</v>
      </c>
      <c r="V36" s="173">
        <f t="shared" si="4"/>
        <v>1</v>
      </c>
      <c r="W36" s="52">
        <f t="shared" si="9"/>
        <v>1</v>
      </c>
      <c r="X36" s="53">
        <v>1</v>
      </c>
      <c r="Y36" s="53"/>
      <c r="Z36" s="54">
        <f t="shared" si="5"/>
        <v>1156.5418997458335</v>
      </c>
      <c r="AA36" s="54">
        <f t="shared" si="6"/>
        <v>500</v>
      </c>
      <c r="AB36" s="54">
        <f t="shared" si="7"/>
        <v>2695</v>
      </c>
      <c r="AC36" s="54">
        <f>+[6]PSETK_Kab!D36</f>
        <v>28650</v>
      </c>
      <c r="AD36" s="54"/>
      <c r="AE36" s="54">
        <f>+[6]PSETK_Pusat!C253</f>
        <v>57080</v>
      </c>
      <c r="AF36" s="54">
        <f t="shared" si="8"/>
        <v>28650</v>
      </c>
      <c r="AG36" s="54">
        <f t="shared" si="8"/>
        <v>0</v>
      </c>
      <c r="AH36" s="54">
        <f t="shared" si="8"/>
        <v>57080</v>
      </c>
      <c r="AI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</row>
    <row r="37" spans="1:57" outlineLevel="1" x14ac:dyDescent="0.25">
      <c r="A37" s="6"/>
      <c r="B37" s="174" t="str">
        <f>+[9]AREA!A62</f>
        <v>Kalsel</v>
      </c>
      <c r="C37" s="57">
        <v>33</v>
      </c>
      <c r="D37" s="95" t="str">
        <f>+[9]AREA!C62</f>
        <v>Tanah Bumbu</v>
      </c>
      <c r="E37" s="96">
        <f>+[9]AREA!D62</f>
        <v>3010</v>
      </c>
      <c r="F37" s="97">
        <f>+[9]AREA!E62</f>
        <v>1053.5</v>
      </c>
      <c r="G37" s="98">
        <f>+[9]AREA!F62</f>
        <v>1</v>
      </c>
      <c r="H37" s="96">
        <f>+[9]AREA!G62</f>
        <v>2000</v>
      </c>
      <c r="I37" s="97">
        <f>+[9]AREA!H62</f>
        <v>600</v>
      </c>
      <c r="J37" s="95">
        <f>+[9]AREA!I62</f>
        <v>1</v>
      </c>
      <c r="K37" s="96">
        <f>+[9]AREA!J62</f>
        <v>3400</v>
      </c>
      <c r="L37" s="97">
        <f>+[9]AREA!K62</f>
        <v>1710.9626849116503</v>
      </c>
      <c r="M37" s="97">
        <f>+[9]AREA!L62</f>
        <v>6</v>
      </c>
      <c r="N37" s="62"/>
      <c r="O37" s="96">
        <f>+[9]AREA!M62</f>
        <v>8410</v>
      </c>
      <c r="P37" s="97">
        <f>+[9]AREA!N62</f>
        <v>3364.4626849116503</v>
      </c>
      <c r="Q37" s="58">
        <f t="shared" si="1"/>
        <v>8</v>
      </c>
      <c r="R37" s="63"/>
      <c r="S37" s="64">
        <v>55.079159930060484</v>
      </c>
      <c r="T37" s="67">
        <f t="shared" si="2"/>
        <v>6</v>
      </c>
      <c r="U37" s="67">
        <f t="shared" si="3"/>
        <v>1</v>
      </c>
      <c r="V37" s="175">
        <f t="shared" si="4"/>
        <v>1</v>
      </c>
      <c r="W37" s="67">
        <f t="shared" si="9"/>
        <v>1</v>
      </c>
      <c r="X37" s="68">
        <v>1</v>
      </c>
      <c r="Y37" s="68"/>
      <c r="Z37" s="69">
        <f t="shared" si="5"/>
        <v>1710.9626849116503</v>
      </c>
      <c r="AA37" s="69">
        <f t="shared" si="6"/>
        <v>600</v>
      </c>
      <c r="AB37" s="69">
        <f t="shared" si="7"/>
        <v>1053.5</v>
      </c>
      <c r="AC37" s="69">
        <f>+[6]PSETK_Kab!D37</f>
        <v>22518</v>
      </c>
      <c r="AD37" s="69"/>
      <c r="AE37" s="69">
        <f>+[6]PSETK_Pusat!C255</f>
        <v>3010</v>
      </c>
      <c r="AF37" s="69">
        <f t="shared" si="8"/>
        <v>22518</v>
      </c>
      <c r="AG37" s="69">
        <f t="shared" si="8"/>
        <v>0</v>
      </c>
      <c r="AH37" s="69">
        <f t="shared" si="8"/>
        <v>3010</v>
      </c>
      <c r="AI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</row>
    <row r="38" spans="1:57" outlineLevel="1" x14ac:dyDescent="0.25">
      <c r="A38" s="71" t="s">
        <v>99</v>
      </c>
      <c r="B38" s="172" t="str">
        <f>+[9]AREA!A63</f>
        <v>Sulut</v>
      </c>
      <c r="C38" s="42">
        <v>34</v>
      </c>
      <c r="D38" s="91" t="str">
        <f>+[9]AREA!C63</f>
        <v>Minahasa Selatan</v>
      </c>
      <c r="E38" s="92">
        <f>+[9]AREA!D63</f>
        <v>0</v>
      </c>
      <c r="F38" s="93">
        <f>+[9]AREA!E63</f>
        <v>0</v>
      </c>
      <c r="G38" s="94">
        <f>+[9]AREA!F63</f>
        <v>0</v>
      </c>
      <c r="H38" s="92">
        <f>+[9]AREA!G63</f>
        <v>2059</v>
      </c>
      <c r="I38" s="93">
        <f>+[9]AREA!H63</f>
        <v>1809</v>
      </c>
      <c r="J38" s="91">
        <f>+[9]AREA!I63</f>
        <v>1</v>
      </c>
      <c r="K38" s="92">
        <f>+[9]AREA!J63</f>
        <v>2480</v>
      </c>
      <c r="L38" s="93">
        <f>+[9]AREA!K63</f>
        <v>992</v>
      </c>
      <c r="M38" s="93">
        <f>+[9]AREA!L63</f>
        <v>7</v>
      </c>
      <c r="N38" s="47"/>
      <c r="O38" s="92">
        <f>+[9]AREA!M63</f>
        <v>4539</v>
      </c>
      <c r="P38" s="93">
        <f>+[9]AREA!N63</f>
        <v>2801</v>
      </c>
      <c r="Q38" s="43">
        <f t="shared" si="1"/>
        <v>8</v>
      </c>
      <c r="R38" s="48"/>
      <c r="S38" s="49">
        <v>29.577572903163045</v>
      </c>
      <c r="T38" s="52">
        <f t="shared" si="2"/>
        <v>7</v>
      </c>
      <c r="U38" s="52">
        <f t="shared" si="3"/>
        <v>1</v>
      </c>
      <c r="V38" s="173">
        <f t="shared" si="4"/>
        <v>0</v>
      </c>
      <c r="W38" s="52">
        <f t="shared" si="9"/>
        <v>1</v>
      </c>
      <c r="X38" s="53">
        <v>1</v>
      </c>
      <c r="Y38" s="53">
        <v>1</v>
      </c>
      <c r="Z38" s="54">
        <f t="shared" si="5"/>
        <v>992</v>
      </c>
      <c r="AA38" s="54">
        <f t="shared" si="6"/>
        <v>1809</v>
      </c>
      <c r="AB38" s="54">
        <f t="shared" si="7"/>
        <v>0</v>
      </c>
      <c r="AC38" s="54">
        <f>+[6]PSETK_Kab!D38</f>
        <v>14199</v>
      </c>
      <c r="AD38" s="54">
        <f>+[6]PSETK_Prov!D16</f>
        <v>7563</v>
      </c>
      <c r="AE38" s="54"/>
      <c r="AF38" s="54">
        <f t="shared" si="8"/>
        <v>14199</v>
      </c>
      <c r="AG38" s="54">
        <f t="shared" si="8"/>
        <v>7563</v>
      </c>
      <c r="AH38" s="54">
        <f t="shared" si="8"/>
        <v>0</v>
      </c>
      <c r="AI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</row>
    <row r="39" spans="1:57" outlineLevel="1" x14ac:dyDescent="0.25">
      <c r="A39" s="6"/>
      <c r="B39" s="174" t="str">
        <f>+[9]AREA!A64</f>
        <v>Sulut</v>
      </c>
      <c r="C39" s="57">
        <v>35</v>
      </c>
      <c r="D39" s="95" t="str">
        <f>+[9]AREA!C64</f>
        <v>Bolaang Mongondow</v>
      </c>
      <c r="E39" s="96">
        <f>+[9]AREA!D64</f>
        <v>9201</v>
      </c>
      <c r="F39" s="97">
        <f>+[9]AREA!E64</f>
        <v>2947.3882222222219</v>
      </c>
      <c r="G39" s="98">
        <f>+[9]AREA!F64</f>
        <v>2</v>
      </c>
      <c r="H39" s="96">
        <f>+[9]AREA!G64</f>
        <v>4333</v>
      </c>
      <c r="I39" s="97">
        <f>+[9]AREA!H64</f>
        <v>3469</v>
      </c>
      <c r="J39" s="95">
        <f>+[9]AREA!I64</f>
        <v>2</v>
      </c>
      <c r="K39" s="96">
        <f>+[9]AREA!J64</f>
        <v>3469</v>
      </c>
      <c r="L39" s="97">
        <f>+[9]AREA!K64</f>
        <v>2495</v>
      </c>
      <c r="M39" s="97">
        <f>+[9]AREA!L64</f>
        <v>12</v>
      </c>
      <c r="N39" s="62"/>
      <c r="O39" s="96">
        <f>+[9]AREA!M64</f>
        <v>17003</v>
      </c>
      <c r="P39" s="97">
        <f>+[9]AREA!N64</f>
        <v>8911.3882222222219</v>
      </c>
      <c r="Q39" s="58">
        <f t="shared" si="1"/>
        <v>16</v>
      </c>
      <c r="R39" s="63"/>
      <c r="S39" s="64">
        <v>121.19655909833241</v>
      </c>
      <c r="T39" s="67">
        <f t="shared" si="2"/>
        <v>12</v>
      </c>
      <c r="U39" s="67">
        <f t="shared" si="3"/>
        <v>2</v>
      </c>
      <c r="V39" s="175">
        <f t="shared" si="4"/>
        <v>2</v>
      </c>
      <c r="W39" s="67">
        <f t="shared" si="9"/>
        <v>1</v>
      </c>
      <c r="X39" s="68">
        <v>1</v>
      </c>
      <c r="Y39" s="68"/>
      <c r="Z39" s="69">
        <f t="shared" si="5"/>
        <v>2495</v>
      </c>
      <c r="AA39" s="69">
        <f t="shared" si="6"/>
        <v>3469</v>
      </c>
      <c r="AB39" s="69">
        <f t="shared" si="7"/>
        <v>2947.3882222222219</v>
      </c>
      <c r="AC39" s="69">
        <f>+[6]PSETK_Kab!D39</f>
        <v>8621</v>
      </c>
      <c r="AD39" s="69"/>
      <c r="AE39" s="69">
        <f>+[6]PSETK_Pusat!C257</f>
        <v>13626</v>
      </c>
      <c r="AF39" s="69">
        <f t="shared" si="8"/>
        <v>8621</v>
      </c>
      <c r="AG39" s="69">
        <f t="shared" si="8"/>
        <v>0</v>
      </c>
      <c r="AH39" s="69">
        <f t="shared" si="8"/>
        <v>13626</v>
      </c>
      <c r="AI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</row>
    <row r="40" spans="1:57" outlineLevel="1" x14ac:dyDescent="0.25">
      <c r="A40" s="71" t="s">
        <v>103</v>
      </c>
      <c r="B40" s="172" t="str">
        <f>+[9]AREA!A65</f>
        <v>Sulteng</v>
      </c>
      <c r="C40" s="42">
        <v>36</v>
      </c>
      <c r="D40" s="91" t="str">
        <f>+[9]AREA!C65</f>
        <v>Toli Toli</v>
      </c>
      <c r="E40" s="92">
        <f>+[9]AREA!D65</f>
        <v>0</v>
      </c>
      <c r="F40" s="93">
        <f>+[9]AREA!E65</f>
        <v>0</v>
      </c>
      <c r="G40" s="94">
        <f>+[9]AREA!F65</f>
        <v>0</v>
      </c>
      <c r="H40" s="92">
        <f>+[9]AREA!G65</f>
        <v>1419</v>
      </c>
      <c r="I40" s="93">
        <f>+[9]AREA!H65</f>
        <v>1419</v>
      </c>
      <c r="J40" s="91">
        <f>+[9]AREA!I65</f>
        <v>1</v>
      </c>
      <c r="K40" s="92">
        <f>+[9]AREA!J65</f>
        <v>2867</v>
      </c>
      <c r="L40" s="93">
        <f>+[9]AREA!K65</f>
        <v>1146.8000000000002</v>
      </c>
      <c r="M40" s="93">
        <f>+[9]AREA!L65</f>
        <v>5</v>
      </c>
      <c r="N40" s="47"/>
      <c r="O40" s="92">
        <f>+[9]AREA!M65</f>
        <v>4286</v>
      </c>
      <c r="P40" s="93">
        <f>+[9]AREA!N65</f>
        <v>2565.8000000000002</v>
      </c>
      <c r="Q40" s="43">
        <f t="shared" si="1"/>
        <v>6</v>
      </c>
      <c r="R40" s="48"/>
      <c r="S40" s="49">
        <v>14.52736850925559</v>
      </c>
      <c r="T40" s="52">
        <f t="shared" si="2"/>
        <v>5</v>
      </c>
      <c r="U40" s="52">
        <f t="shared" si="3"/>
        <v>1</v>
      </c>
      <c r="V40" s="173">
        <f t="shared" si="4"/>
        <v>0</v>
      </c>
      <c r="W40" s="52">
        <f t="shared" si="9"/>
        <v>1</v>
      </c>
      <c r="X40" s="53">
        <v>1</v>
      </c>
      <c r="Y40" s="53">
        <v>1</v>
      </c>
      <c r="Z40" s="54">
        <f t="shared" si="5"/>
        <v>1146.8000000000002</v>
      </c>
      <c r="AA40" s="54">
        <f t="shared" si="6"/>
        <v>1419</v>
      </c>
      <c r="AB40" s="54">
        <f t="shared" si="7"/>
        <v>0</v>
      </c>
      <c r="AC40" s="54">
        <f>+[6]PSETK_Kab!D40</f>
        <v>16483</v>
      </c>
      <c r="AD40" s="54">
        <f>+[6]PSETK_Prov!D17</f>
        <v>23292</v>
      </c>
      <c r="AE40" s="54">
        <f>+[6]PSETK_Pusat!C259</f>
        <v>5500</v>
      </c>
      <c r="AF40" s="54">
        <f t="shared" si="8"/>
        <v>16483</v>
      </c>
      <c r="AG40" s="54">
        <f t="shared" si="8"/>
        <v>23292</v>
      </c>
      <c r="AH40" s="54">
        <f t="shared" si="8"/>
        <v>5500</v>
      </c>
      <c r="AI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</row>
    <row r="41" spans="1:57" outlineLevel="1" x14ac:dyDescent="0.25">
      <c r="A41" s="40"/>
      <c r="B41" s="172" t="str">
        <f>+[9]AREA!A66</f>
        <v>Sulteng</v>
      </c>
      <c r="C41" s="42">
        <v>37</v>
      </c>
      <c r="D41" s="91" t="str">
        <f>+[9]AREA!C66</f>
        <v>Poso</v>
      </c>
      <c r="E41" s="92">
        <f>+[9]AREA!D66</f>
        <v>0</v>
      </c>
      <c r="F41" s="93">
        <f>+[9]AREA!E66</f>
        <v>0</v>
      </c>
      <c r="G41" s="94">
        <f>+[9]AREA!F66</f>
        <v>0</v>
      </c>
      <c r="H41" s="92">
        <f>+[9]AREA!G66</f>
        <v>1200</v>
      </c>
      <c r="I41" s="93">
        <f>+[9]AREA!H66</f>
        <v>750</v>
      </c>
      <c r="J41" s="91">
        <f>+[9]AREA!I66</f>
        <v>1</v>
      </c>
      <c r="K41" s="92">
        <f>+[9]AREA!J66</f>
        <v>2886</v>
      </c>
      <c r="L41" s="93">
        <f>+[9]AREA!K66</f>
        <v>2069.9638350363266</v>
      </c>
      <c r="M41" s="93">
        <f>+[9]AREA!L66</f>
        <v>8</v>
      </c>
      <c r="N41" s="47"/>
      <c r="O41" s="92">
        <f>+[9]AREA!M66</f>
        <v>4086</v>
      </c>
      <c r="P41" s="93">
        <f>+[9]AREA!N66</f>
        <v>2819.9638350363266</v>
      </c>
      <c r="Q41" s="43">
        <f t="shared" si="1"/>
        <v>9</v>
      </c>
      <c r="R41" s="48"/>
      <c r="S41" s="49">
        <v>65.269124620724526</v>
      </c>
      <c r="T41" s="52">
        <f t="shared" si="2"/>
        <v>8</v>
      </c>
      <c r="U41" s="52">
        <f t="shared" si="3"/>
        <v>1</v>
      </c>
      <c r="V41" s="173">
        <f t="shared" si="4"/>
        <v>0</v>
      </c>
      <c r="W41" s="52">
        <f t="shared" si="9"/>
        <v>1</v>
      </c>
      <c r="X41" s="53">
        <v>1</v>
      </c>
      <c r="Y41" s="53"/>
      <c r="Z41" s="54">
        <f t="shared" si="5"/>
        <v>2069.9638350363266</v>
      </c>
      <c r="AA41" s="54">
        <f t="shared" si="6"/>
        <v>750</v>
      </c>
      <c r="AB41" s="54">
        <f t="shared" si="7"/>
        <v>0</v>
      </c>
      <c r="AC41" s="54">
        <f>+[6]PSETK_Kab!D41</f>
        <v>9464</v>
      </c>
      <c r="AD41" s="54"/>
      <c r="AE41" s="54">
        <f>+[6]PSETK_Pusat!C260</f>
        <v>5200</v>
      </c>
      <c r="AF41" s="54">
        <f t="shared" si="8"/>
        <v>9464</v>
      </c>
      <c r="AG41" s="54">
        <f t="shared" si="8"/>
        <v>0</v>
      </c>
      <c r="AH41" s="54">
        <f t="shared" si="8"/>
        <v>5200</v>
      </c>
      <c r="AI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</row>
    <row r="42" spans="1:57" outlineLevel="1" x14ac:dyDescent="0.25">
      <c r="A42" s="6"/>
      <c r="B42" s="174" t="str">
        <f>+[9]AREA!A67</f>
        <v>Sulteng</v>
      </c>
      <c r="C42" s="57">
        <v>38</v>
      </c>
      <c r="D42" s="95" t="str">
        <f>+[9]AREA!C67</f>
        <v>Banggai</v>
      </c>
      <c r="E42" s="96">
        <f>+[9]AREA!D67</f>
        <v>9287</v>
      </c>
      <c r="F42" s="97">
        <f>+[9]AREA!E67</f>
        <v>2332.0688888888885</v>
      </c>
      <c r="G42" s="98">
        <f>+[9]AREA!F67</f>
        <v>3</v>
      </c>
      <c r="H42" s="96">
        <f>+[9]AREA!G67</f>
        <v>3338</v>
      </c>
      <c r="I42" s="97">
        <f>+[9]AREA!H67</f>
        <v>1266</v>
      </c>
      <c r="J42" s="95">
        <f>+[9]AREA!I67</f>
        <v>2</v>
      </c>
      <c r="K42" s="96">
        <f>+[9]AREA!J67</f>
        <v>7405.28</v>
      </c>
      <c r="L42" s="97">
        <f>+[9]AREA!K67</f>
        <v>2868.9431385057719</v>
      </c>
      <c r="M42" s="97">
        <f>+[9]AREA!L67</f>
        <v>14</v>
      </c>
      <c r="N42" s="62"/>
      <c r="O42" s="96">
        <f>+[9]AREA!M67</f>
        <v>20030.28</v>
      </c>
      <c r="P42" s="97">
        <f>+[9]AREA!N67</f>
        <v>6467.0120273946604</v>
      </c>
      <c r="Q42" s="58">
        <f t="shared" si="1"/>
        <v>19</v>
      </c>
      <c r="R42" s="63"/>
      <c r="S42" s="64">
        <v>6.9409131217559752</v>
      </c>
      <c r="T42" s="67">
        <f t="shared" si="2"/>
        <v>14</v>
      </c>
      <c r="U42" s="67">
        <f t="shared" si="3"/>
        <v>2</v>
      </c>
      <c r="V42" s="175">
        <f t="shared" si="4"/>
        <v>3</v>
      </c>
      <c r="W42" s="67">
        <f t="shared" si="9"/>
        <v>1</v>
      </c>
      <c r="X42" s="68">
        <v>1</v>
      </c>
      <c r="Y42" s="68"/>
      <c r="Z42" s="69">
        <f t="shared" si="5"/>
        <v>2868.9431385057719</v>
      </c>
      <c r="AA42" s="69">
        <f t="shared" si="6"/>
        <v>1266</v>
      </c>
      <c r="AB42" s="69">
        <f t="shared" si="7"/>
        <v>2332.0688888888885</v>
      </c>
      <c r="AC42" s="69">
        <f>+[6]PSETK_Kab!D42</f>
        <v>13818</v>
      </c>
      <c r="AD42" s="69"/>
      <c r="AE42" s="69">
        <f>+[6]PSETK_Pusat!C258</f>
        <v>9287</v>
      </c>
      <c r="AF42" s="69">
        <f t="shared" si="8"/>
        <v>13818</v>
      </c>
      <c r="AG42" s="69">
        <f t="shared" si="8"/>
        <v>0</v>
      </c>
      <c r="AH42" s="69">
        <f t="shared" si="8"/>
        <v>9287</v>
      </c>
      <c r="AI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</row>
    <row r="43" spans="1:57" outlineLevel="1" x14ac:dyDescent="0.25">
      <c r="A43" s="71" t="s">
        <v>108</v>
      </c>
      <c r="B43" s="172" t="str">
        <f>+[9]AREA!A68</f>
        <v>Sulsel</v>
      </c>
      <c r="C43" s="42">
        <v>39</v>
      </c>
      <c r="D43" s="91" t="str">
        <f>+[9]AREA!C68</f>
        <v>Wajo</v>
      </c>
      <c r="E43" s="92">
        <f>+[9]AREA!D68</f>
        <v>2174</v>
      </c>
      <c r="F43" s="93">
        <f>+[9]AREA!E68</f>
        <v>652.19999999999993</v>
      </c>
      <c r="G43" s="94">
        <f>+[9]AREA!F68</f>
        <v>0.33333333333333331</v>
      </c>
      <c r="H43" s="92">
        <f>+[9]AREA!G68</f>
        <v>2305</v>
      </c>
      <c r="I43" s="93">
        <f>+[9]AREA!H68</f>
        <v>2305</v>
      </c>
      <c r="J43" s="91">
        <f>+[9]AREA!I68</f>
        <v>1</v>
      </c>
      <c r="K43" s="92">
        <f>+[9]AREA!J68</f>
        <v>3090</v>
      </c>
      <c r="L43" s="93">
        <f>+[9]AREA!K68</f>
        <v>1804.6708819000976</v>
      </c>
      <c r="M43" s="93">
        <f>+[9]AREA!L68</f>
        <v>9</v>
      </c>
      <c r="N43" s="47"/>
      <c r="O43" s="92">
        <f>+[9]AREA!M68</f>
        <v>7569</v>
      </c>
      <c r="P43" s="93">
        <f>+[9]AREA!N68</f>
        <v>4761.8708819000976</v>
      </c>
      <c r="Q43" s="43">
        <f t="shared" si="1"/>
        <v>10.333333333333334</v>
      </c>
      <c r="R43" s="48"/>
      <c r="S43" s="49">
        <v>229.41217019276837</v>
      </c>
      <c r="T43" s="52">
        <f t="shared" si="2"/>
        <v>9</v>
      </c>
      <c r="U43" s="52">
        <f t="shared" si="3"/>
        <v>1</v>
      </c>
      <c r="V43" s="173">
        <f t="shared" si="4"/>
        <v>0.33333333333333331</v>
      </c>
      <c r="W43" s="52">
        <f t="shared" si="9"/>
        <v>1</v>
      </c>
      <c r="X43" s="53">
        <v>1</v>
      </c>
      <c r="Y43" s="53">
        <v>1</v>
      </c>
      <c r="Z43" s="54">
        <f t="shared" si="5"/>
        <v>1804.6708819000976</v>
      </c>
      <c r="AA43" s="54">
        <f t="shared" si="6"/>
        <v>2305</v>
      </c>
      <c r="AB43" s="54">
        <f t="shared" si="7"/>
        <v>652.19999999999993</v>
      </c>
      <c r="AC43" s="54">
        <f>+[6]PSETK_Kab!D43</f>
        <v>20964.822</v>
      </c>
      <c r="AD43" s="54">
        <f>+[6]PSETK_Prov!D18</f>
        <v>23611</v>
      </c>
      <c r="AE43" s="54">
        <f>+[6]PSETK_Pusat!C261</f>
        <v>10746</v>
      </c>
      <c r="AF43" s="54">
        <f t="shared" si="8"/>
        <v>20964.822</v>
      </c>
      <c r="AG43" s="54">
        <f t="shared" si="8"/>
        <v>23611</v>
      </c>
      <c r="AH43" s="54">
        <f t="shared" si="8"/>
        <v>10746</v>
      </c>
      <c r="AI43" s="72"/>
      <c r="AJ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</row>
    <row r="44" spans="1:57" outlineLevel="1" x14ac:dyDescent="0.25">
      <c r="A44" s="40"/>
      <c r="B44" s="172" t="str">
        <f>+[9]AREA!A69</f>
        <v>Sulsel</v>
      </c>
      <c r="C44" s="42">
        <v>40</v>
      </c>
      <c r="D44" s="91" t="str">
        <f>+[9]AREA!C69</f>
        <v>Pinrang</v>
      </c>
      <c r="E44" s="92">
        <f>+[9]AREA!D69</f>
        <v>42931</v>
      </c>
      <c r="F44" s="93">
        <f>+[9]AREA!E69</f>
        <v>14167.230000000001</v>
      </c>
      <c r="G44" s="94">
        <f>+[9]AREA!F69</f>
        <v>0.33333333333333331</v>
      </c>
      <c r="H44" s="92">
        <f>+[9]AREA!G69</f>
        <v>1568</v>
      </c>
      <c r="I44" s="93">
        <f>+[9]AREA!H69</f>
        <v>1568</v>
      </c>
      <c r="J44" s="91">
        <f>+[9]AREA!I69</f>
        <v>1</v>
      </c>
      <c r="K44" s="92">
        <f>+[9]AREA!J69</f>
        <v>1743</v>
      </c>
      <c r="L44" s="93">
        <f>+[9]AREA!K69</f>
        <v>1000.8588464383807</v>
      </c>
      <c r="M44" s="93">
        <f>+[9]AREA!L69</f>
        <v>6</v>
      </c>
      <c r="N44" s="47"/>
      <c r="O44" s="92">
        <f>+[9]AREA!M69</f>
        <v>46242</v>
      </c>
      <c r="P44" s="93">
        <f>+[9]AREA!N69</f>
        <v>16736.088846438382</v>
      </c>
      <c r="Q44" s="43">
        <f t="shared" si="1"/>
        <v>7.333333333333333</v>
      </c>
      <c r="R44" s="48"/>
      <c r="S44" s="49">
        <v>16.564747915482936</v>
      </c>
      <c r="T44" s="52">
        <f t="shared" si="2"/>
        <v>6</v>
      </c>
      <c r="U44" s="52">
        <f t="shared" si="3"/>
        <v>1</v>
      </c>
      <c r="V44" s="173">
        <f t="shared" si="4"/>
        <v>0.33333333333333331</v>
      </c>
      <c r="W44" s="52">
        <f t="shared" si="9"/>
        <v>1</v>
      </c>
      <c r="X44" s="53">
        <v>1</v>
      </c>
      <c r="Y44" s="53"/>
      <c r="Z44" s="54">
        <f t="shared" si="5"/>
        <v>1000.8588464383807</v>
      </c>
      <c r="AA44" s="54">
        <f t="shared" si="6"/>
        <v>1568</v>
      </c>
      <c r="AB44" s="54">
        <f t="shared" si="7"/>
        <v>14167.230000000001</v>
      </c>
      <c r="AC44" s="54">
        <f>+[6]PSETK_Kab!D44</f>
        <v>23715.601999999999</v>
      </c>
      <c r="AD44" s="54"/>
      <c r="AE44" s="54">
        <f>+[6]PSETK_Pusat!C264</f>
        <v>43312</v>
      </c>
      <c r="AF44" s="54">
        <f t="shared" si="8"/>
        <v>23715.601999999999</v>
      </c>
      <c r="AG44" s="54">
        <f t="shared" si="8"/>
        <v>0</v>
      </c>
      <c r="AH44" s="54">
        <f t="shared" si="8"/>
        <v>43312</v>
      </c>
      <c r="AI44" s="72"/>
      <c r="AJ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</row>
    <row r="45" spans="1:57" outlineLevel="1" x14ac:dyDescent="0.25">
      <c r="A45" s="40"/>
      <c r="B45" s="172" t="str">
        <f>+[9]AREA!A70</f>
        <v>Sulsel</v>
      </c>
      <c r="C45" s="42">
        <v>41</v>
      </c>
      <c r="D45" s="91" t="str">
        <f>+[9]AREA!C70</f>
        <v>Sidenreng Rappang</v>
      </c>
      <c r="E45" s="92">
        <f>+[9]AREA!D70</f>
        <v>15195</v>
      </c>
      <c r="F45" s="93">
        <f>+[9]AREA!E70</f>
        <v>4558.5</v>
      </c>
      <c r="G45" s="94">
        <f>+[9]AREA!F70</f>
        <v>0.33333333333333331</v>
      </c>
      <c r="H45" s="92">
        <f>+[9]AREA!G70</f>
        <v>2000</v>
      </c>
      <c r="I45" s="93">
        <f>+[9]AREA!H70</f>
        <v>2000</v>
      </c>
      <c r="J45" s="91">
        <f>+[9]AREA!I70</f>
        <v>1</v>
      </c>
      <c r="K45" s="92">
        <f>+[9]AREA!J70</f>
        <v>3394</v>
      </c>
      <c r="L45" s="93">
        <f>+[9]AREA!K70</f>
        <v>2036.4</v>
      </c>
      <c r="M45" s="93">
        <f>+[9]AREA!L70</f>
        <v>9</v>
      </c>
      <c r="N45" s="47"/>
      <c r="O45" s="92">
        <f>+[9]AREA!M70</f>
        <v>20589</v>
      </c>
      <c r="P45" s="93">
        <f>+[9]AREA!N70</f>
        <v>8594.9</v>
      </c>
      <c r="Q45" s="43">
        <f t="shared" si="1"/>
        <v>10.333333333333334</v>
      </c>
      <c r="R45" s="48"/>
      <c r="S45" s="49">
        <v>140.70153863187574</v>
      </c>
      <c r="T45" s="52">
        <f t="shared" si="2"/>
        <v>9</v>
      </c>
      <c r="U45" s="52">
        <f t="shared" si="3"/>
        <v>1</v>
      </c>
      <c r="V45" s="173">
        <f t="shared" si="4"/>
        <v>0.33333333333333331</v>
      </c>
      <c r="W45" s="52">
        <f t="shared" si="9"/>
        <v>1</v>
      </c>
      <c r="X45" s="53">
        <v>1</v>
      </c>
      <c r="Y45" s="53"/>
      <c r="Z45" s="54">
        <f t="shared" si="5"/>
        <v>2036.4</v>
      </c>
      <c r="AA45" s="54">
        <f t="shared" si="6"/>
        <v>2000</v>
      </c>
      <c r="AB45" s="54">
        <f t="shared" si="7"/>
        <v>4558.5</v>
      </c>
      <c r="AC45" s="54">
        <f>+[6]PSETK_Kab!D45</f>
        <v>21742</v>
      </c>
      <c r="AD45" s="54"/>
      <c r="AE45" s="54">
        <f>+[6]PSETK_Pusat!C262</f>
        <v>33153</v>
      </c>
      <c r="AF45" s="54">
        <f t="shared" si="8"/>
        <v>21742</v>
      </c>
      <c r="AG45" s="54">
        <f t="shared" si="8"/>
        <v>0</v>
      </c>
      <c r="AH45" s="54">
        <f t="shared" si="8"/>
        <v>33153</v>
      </c>
      <c r="AI45" s="72"/>
      <c r="AJ45" s="72"/>
      <c r="AN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</row>
    <row r="46" spans="1:57" outlineLevel="1" x14ac:dyDescent="0.25">
      <c r="A46" s="40"/>
      <c r="B46" s="172" t="str">
        <f>+[9]AREA!A71</f>
        <v>Sulsel</v>
      </c>
      <c r="C46" s="42">
        <v>42</v>
      </c>
      <c r="D46" s="91" t="str">
        <f>+[9]AREA!C71</f>
        <v>Soppeng</v>
      </c>
      <c r="E46" s="92">
        <f>+[9]AREA!D71</f>
        <v>3520</v>
      </c>
      <c r="F46" s="93">
        <f>+[9]AREA!E71</f>
        <v>1232</v>
      </c>
      <c r="G46" s="94">
        <f>+[9]AREA!F71</f>
        <v>1</v>
      </c>
      <c r="H46" s="92">
        <f>+[9]AREA!G71</f>
        <v>2258</v>
      </c>
      <c r="I46" s="93">
        <f>+[9]AREA!H71</f>
        <v>1874.14</v>
      </c>
      <c r="J46" s="91">
        <f>+[9]AREA!I71</f>
        <v>1</v>
      </c>
      <c r="K46" s="92">
        <f>+[9]AREA!J71</f>
        <v>2131.1</v>
      </c>
      <c r="L46" s="93">
        <f>+[9]AREA!K71</f>
        <v>908.44</v>
      </c>
      <c r="M46" s="93">
        <f>+[9]AREA!L71</f>
        <v>5</v>
      </c>
      <c r="N46" s="47"/>
      <c r="O46" s="92">
        <f>+[9]AREA!M71</f>
        <v>7909.1</v>
      </c>
      <c r="P46" s="93">
        <f>+[9]AREA!N71</f>
        <v>4014.5800000000004</v>
      </c>
      <c r="Q46" s="43">
        <f t="shared" si="1"/>
        <v>7</v>
      </c>
      <c r="R46" s="48"/>
      <c r="S46" s="49">
        <v>22.28988087832165</v>
      </c>
      <c r="T46" s="52">
        <f t="shared" si="2"/>
        <v>5</v>
      </c>
      <c r="U46" s="52">
        <f t="shared" si="3"/>
        <v>1</v>
      </c>
      <c r="V46" s="173">
        <f t="shared" si="4"/>
        <v>1</v>
      </c>
      <c r="W46" s="52">
        <f t="shared" si="9"/>
        <v>1</v>
      </c>
      <c r="X46" s="53">
        <v>1</v>
      </c>
      <c r="Y46" s="53"/>
      <c r="Z46" s="54">
        <f t="shared" si="5"/>
        <v>908.44</v>
      </c>
      <c r="AA46" s="54">
        <f t="shared" si="6"/>
        <v>1874.14</v>
      </c>
      <c r="AB46" s="54">
        <f t="shared" si="7"/>
        <v>1232</v>
      </c>
      <c r="AC46" s="54">
        <f>+[6]PSETK_Kab!D46</f>
        <v>4046</v>
      </c>
      <c r="AD46" s="54"/>
      <c r="AE46" s="54">
        <f>+[6]PSETK_Pusat!C263</f>
        <v>10228</v>
      </c>
      <c r="AF46" s="54">
        <f t="shared" si="8"/>
        <v>4046</v>
      </c>
      <c r="AG46" s="54">
        <f t="shared" si="8"/>
        <v>0</v>
      </c>
      <c r="AH46" s="54">
        <f t="shared" si="8"/>
        <v>10228</v>
      </c>
      <c r="AI46" s="72"/>
      <c r="AJ46" s="72"/>
      <c r="AN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</row>
    <row r="47" spans="1:57" outlineLevel="1" x14ac:dyDescent="0.25">
      <c r="A47" s="6"/>
      <c r="B47" s="174" t="str">
        <f>+[9]AREA!A72</f>
        <v>Sulsel</v>
      </c>
      <c r="C47" s="57">
        <v>43</v>
      </c>
      <c r="D47" s="95" t="str">
        <f>+[9]AREA!C72</f>
        <v>Bone</v>
      </c>
      <c r="E47" s="96">
        <f>+[9]AREA!D72</f>
        <v>4633</v>
      </c>
      <c r="F47" s="97">
        <f>+[9]AREA!E72</f>
        <v>1621.55</v>
      </c>
      <c r="G47" s="98">
        <f>+[9]AREA!F72</f>
        <v>1</v>
      </c>
      <c r="H47" s="96">
        <f>+[9]AREA!G72</f>
        <v>1777</v>
      </c>
      <c r="I47" s="97">
        <f>+[9]AREA!H72</f>
        <v>1457</v>
      </c>
      <c r="J47" s="95">
        <f>+[9]AREA!I72</f>
        <v>1</v>
      </c>
      <c r="K47" s="96">
        <f>+[9]AREA!J72</f>
        <v>3244</v>
      </c>
      <c r="L47" s="97">
        <f>+[9]AREA!K72</f>
        <v>1258.4597144176648</v>
      </c>
      <c r="M47" s="97">
        <f>+[9]AREA!L72</f>
        <v>7</v>
      </c>
      <c r="N47" s="62"/>
      <c r="O47" s="96">
        <f>+[9]AREA!M72</f>
        <v>9654</v>
      </c>
      <c r="P47" s="97">
        <f>+[9]AREA!N72</f>
        <v>4337.0097144176652</v>
      </c>
      <c r="Q47" s="58">
        <f t="shared" si="1"/>
        <v>9</v>
      </c>
      <c r="R47" s="63"/>
      <c r="S47" s="64">
        <v>56.151506999601565</v>
      </c>
      <c r="T47" s="67">
        <f t="shared" si="2"/>
        <v>7</v>
      </c>
      <c r="U47" s="67">
        <f t="shared" si="3"/>
        <v>1</v>
      </c>
      <c r="V47" s="175">
        <f t="shared" si="4"/>
        <v>1</v>
      </c>
      <c r="W47" s="67">
        <f t="shared" si="9"/>
        <v>1</v>
      </c>
      <c r="X47" s="68">
        <v>1</v>
      </c>
      <c r="Y47" s="68"/>
      <c r="Z47" s="69">
        <f t="shared" si="5"/>
        <v>1258.4597144176648</v>
      </c>
      <c r="AA47" s="69">
        <f t="shared" si="6"/>
        <v>1457</v>
      </c>
      <c r="AB47" s="69">
        <f t="shared" si="7"/>
        <v>1621.55</v>
      </c>
      <c r="AC47" s="69">
        <f>+[6]PSETK_Kab!D47</f>
        <v>24026</v>
      </c>
      <c r="AD47" s="69"/>
      <c r="AE47" s="69">
        <f>+[6]PSETK_Pusat!C265</f>
        <v>23471</v>
      </c>
      <c r="AF47" s="69">
        <f t="shared" si="8"/>
        <v>24026</v>
      </c>
      <c r="AG47" s="69">
        <f t="shared" si="8"/>
        <v>0</v>
      </c>
      <c r="AH47" s="69">
        <f t="shared" si="8"/>
        <v>23471</v>
      </c>
      <c r="AI47" s="72"/>
      <c r="AJ47" s="72"/>
      <c r="AN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</row>
    <row r="48" spans="1:57" outlineLevel="1" x14ac:dyDescent="0.25">
      <c r="A48" s="71" t="s">
        <v>115</v>
      </c>
      <c r="B48" s="172" t="str">
        <f>+[9]AREA!A73</f>
        <v>NTB</v>
      </c>
      <c r="C48" s="42">
        <v>44</v>
      </c>
      <c r="D48" s="91" t="str">
        <f>+[9]AREA!C73</f>
        <v>Lombok Tengah</v>
      </c>
      <c r="E48" s="92">
        <f>+[9]AREA!D73</f>
        <v>6838</v>
      </c>
      <c r="F48" s="93">
        <f>+[9]AREA!E73</f>
        <v>2393.3000000000002</v>
      </c>
      <c r="G48" s="94">
        <f>+[9]AREA!F73</f>
        <v>2</v>
      </c>
      <c r="H48" s="92">
        <f>+[9]AREA!G73</f>
        <v>4361</v>
      </c>
      <c r="I48" s="93">
        <f>+[9]AREA!H73</f>
        <v>1308.3</v>
      </c>
      <c r="J48" s="91">
        <f>+[9]AREA!I73</f>
        <v>2</v>
      </c>
      <c r="K48" s="92">
        <f>+[9]AREA!J73</f>
        <v>2400.35</v>
      </c>
      <c r="L48" s="93">
        <f>+[9]AREA!K73</f>
        <v>1194.6602177232144</v>
      </c>
      <c r="M48" s="93">
        <f>+[9]AREA!L73</f>
        <v>6</v>
      </c>
      <c r="N48" s="47"/>
      <c r="O48" s="92">
        <f>+[9]AREA!M73</f>
        <v>13599.35</v>
      </c>
      <c r="P48" s="93">
        <f>+[9]AREA!N73</f>
        <v>4896.2602177232147</v>
      </c>
      <c r="Q48" s="43">
        <f t="shared" si="1"/>
        <v>10</v>
      </c>
      <c r="R48" s="48"/>
      <c r="S48" s="49">
        <v>48.068891027687421</v>
      </c>
      <c r="T48" s="52">
        <f t="shared" si="2"/>
        <v>6</v>
      </c>
      <c r="U48" s="52">
        <f t="shared" si="3"/>
        <v>2</v>
      </c>
      <c r="V48" s="173">
        <f t="shared" si="4"/>
        <v>2</v>
      </c>
      <c r="W48" s="52">
        <f t="shared" si="9"/>
        <v>1</v>
      </c>
      <c r="X48" s="53">
        <v>1</v>
      </c>
      <c r="Y48" s="53">
        <v>1</v>
      </c>
      <c r="Z48" s="54">
        <f t="shared" si="5"/>
        <v>1194.6602177232144</v>
      </c>
      <c r="AA48" s="54">
        <f t="shared" si="6"/>
        <v>1308.3</v>
      </c>
      <c r="AB48" s="54">
        <f t="shared" si="7"/>
        <v>2393.3000000000002</v>
      </c>
      <c r="AC48" s="54">
        <f>+[6]PSETK_Kab!D48</f>
        <v>9843</v>
      </c>
      <c r="AD48" s="54">
        <f>+[6]PSETK_Prov!D19</f>
        <v>31155</v>
      </c>
      <c r="AE48" s="54">
        <f>+[6]PSETK_Pusat!C266</f>
        <v>32007</v>
      </c>
      <c r="AF48" s="54">
        <f t="shared" si="8"/>
        <v>9843</v>
      </c>
      <c r="AG48" s="54">
        <f t="shared" si="8"/>
        <v>31155</v>
      </c>
      <c r="AH48" s="54">
        <f t="shared" si="8"/>
        <v>32007</v>
      </c>
      <c r="AI48" s="72"/>
      <c r="AJ48" s="72"/>
      <c r="AN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</row>
    <row r="49" spans="1:57" outlineLevel="1" x14ac:dyDescent="0.25">
      <c r="A49" s="40"/>
      <c r="B49" s="172" t="str">
        <f>+[9]AREA!A74</f>
        <v>NTB</v>
      </c>
      <c r="C49" s="42">
        <v>45</v>
      </c>
      <c r="D49" s="91" t="str">
        <f>+[9]AREA!C74</f>
        <v>Lombok Timur</v>
      </c>
      <c r="E49" s="92">
        <f>+[9]AREA!D74</f>
        <v>3424</v>
      </c>
      <c r="F49" s="93">
        <f>+[9]AREA!E74</f>
        <v>1198</v>
      </c>
      <c r="G49" s="94">
        <f>+[9]AREA!F74</f>
        <v>1</v>
      </c>
      <c r="H49" s="92">
        <f>+[9]AREA!G74</f>
        <v>3525</v>
      </c>
      <c r="I49" s="93">
        <f>+[9]AREA!H74</f>
        <v>1057.5</v>
      </c>
      <c r="J49" s="91">
        <f>+[9]AREA!I74</f>
        <v>2</v>
      </c>
      <c r="K49" s="92">
        <f>+[9]AREA!J74</f>
        <v>5824</v>
      </c>
      <c r="L49" s="93">
        <f>+[9]AREA!K74</f>
        <v>2882.566349831015</v>
      </c>
      <c r="M49" s="93">
        <f>+[9]AREA!L74</f>
        <v>9</v>
      </c>
      <c r="N49" s="47"/>
      <c r="O49" s="92">
        <f>+[9]AREA!M74</f>
        <v>12773</v>
      </c>
      <c r="P49" s="93">
        <f>+[9]AREA!N74</f>
        <v>5138.066349831015</v>
      </c>
      <c r="Q49" s="43">
        <f t="shared" si="1"/>
        <v>12</v>
      </c>
      <c r="R49" s="48"/>
      <c r="S49" s="49">
        <v>153.97516802997634</v>
      </c>
      <c r="T49" s="52">
        <f t="shared" si="2"/>
        <v>9</v>
      </c>
      <c r="U49" s="52">
        <f t="shared" si="3"/>
        <v>2</v>
      </c>
      <c r="V49" s="173">
        <f t="shared" si="4"/>
        <v>1</v>
      </c>
      <c r="W49" s="52">
        <f t="shared" si="9"/>
        <v>1</v>
      </c>
      <c r="X49" s="53">
        <v>1</v>
      </c>
      <c r="Y49" s="53"/>
      <c r="Z49" s="54">
        <f t="shared" si="5"/>
        <v>2882.566349831015</v>
      </c>
      <c r="AA49" s="54">
        <f t="shared" si="6"/>
        <v>1057.5</v>
      </c>
      <c r="AB49" s="54">
        <f t="shared" si="7"/>
        <v>1198</v>
      </c>
      <c r="AC49" s="54">
        <f>+[6]PSETK_Kab!D49</f>
        <v>34758</v>
      </c>
      <c r="AD49" s="54"/>
      <c r="AE49" s="54">
        <f>+[6]PSETK_Pusat!C268</f>
        <v>8592</v>
      </c>
      <c r="AF49" s="54">
        <f t="shared" si="8"/>
        <v>34758</v>
      </c>
      <c r="AG49" s="54">
        <f t="shared" si="8"/>
        <v>0</v>
      </c>
      <c r="AH49" s="54">
        <f t="shared" si="8"/>
        <v>8592</v>
      </c>
      <c r="AI49" s="72"/>
      <c r="AJ49" s="72"/>
      <c r="AN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</row>
    <row r="50" spans="1:57" outlineLevel="1" x14ac:dyDescent="0.25">
      <c r="A50" s="40"/>
      <c r="B50" s="172" t="str">
        <f>+[9]AREA!A75</f>
        <v>NTB</v>
      </c>
      <c r="C50" s="42">
        <v>46</v>
      </c>
      <c r="D50" s="91" t="str">
        <f>+[9]AREA!C75</f>
        <v>Bima</v>
      </c>
      <c r="E50" s="92">
        <f>+[9]AREA!D75</f>
        <v>4815</v>
      </c>
      <c r="F50" s="93">
        <f>+[9]AREA!E75</f>
        <v>1685</v>
      </c>
      <c r="G50" s="94">
        <f>+[9]AREA!F75</f>
        <v>1</v>
      </c>
      <c r="H50" s="92">
        <f>+[9]AREA!G75</f>
        <v>4650</v>
      </c>
      <c r="I50" s="93">
        <f>+[9]AREA!H75</f>
        <v>1395</v>
      </c>
      <c r="J50" s="91">
        <f>+[9]AREA!I75</f>
        <v>2</v>
      </c>
      <c r="K50" s="92">
        <f>+[9]AREA!J75</f>
        <v>4430</v>
      </c>
      <c r="L50" s="93">
        <f>+[9]AREA!K75</f>
        <v>2201.2008261005717</v>
      </c>
      <c r="M50" s="93">
        <f>+[9]AREA!L75</f>
        <v>7</v>
      </c>
      <c r="N50" s="47"/>
      <c r="O50" s="92">
        <f>+[9]AREA!M75</f>
        <v>13895</v>
      </c>
      <c r="P50" s="93">
        <f>+[9]AREA!N75</f>
        <v>5281.2008261005722</v>
      </c>
      <c r="Q50" s="43">
        <f t="shared" si="1"/>
        <v>10</v>
      </c>
      <c r="R50" s="48"/>
      <c r="S50" s="49">
        <v>45.246644262576808</v>
      </c>
      <c r="T50" s="52">
        <f t="shared" si="2"/>
        <v>7</v>
      </c>
      <c r="U50" s="52">
        <f t="shared" si="3"/>
        <v>2</v>
      </c>
      <c r="V50" s="173">
        <f t="shared" si="4"/>
        <v>1</v>
      </c>
      <c r="W50" s="52">
        <f t="shared" si="9"/>
        <v>1</v>
      </c>
      <c r="X50" s="53">
        <v>1</v>
      </c>
      <c r="Y50" s="53"/>
      <c r="Z50" s="54">
        <f t="shared" si="5"/>
        <v>2201.2008261005717</v>
      </c>
      <c r="AA50" s="54">
        <f t="shared" si="6"/>
        <v>1395</v>
      </c>
      <c r="AB50" s="54">
        <f t="shared" si="7"/>
        <v>1685</v>
      </c>
      <c r="AC50" s="54">
        <f>+[6]PSETK_Kab!D50</f>
        <v>11297</v>
      </c>
      <c r="AD50" s="54"/>
      <c r="AE50" s="54">
        <f>+[6]PSETK_Pusat!C269</f>
        <v>4815</v>
      </c>
      <c r="AF50" s="54">
        <f t="shared" si="8"/>
        <v>11297</v>
      </c>
      <c r="AG50" s="54">
        <f t="shared" si="8"/>
        <v>0</v>
      </c>
      <c r="AH50" s="54">
        <f t="shared" si="8"/>
        <v>4815</v>
      </c>
      <c r="AI50" s="72"/>
      <c r="AJ50" s="72"/>
      <c r="AN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</row>
    <row r="51" spans="1:57" outlineLevel="1" x14ac:dyDescent="0.25">
      <c r="A51" s="6"/>
      <c r="B51" s="174" t="str">
        <f>+[9]AREA!A76</f>
        <v>NTB</v>
      </c>
      <c r="C51" s="57">
        <v>47</v>
      </c>
      <c r="D51" s="95" t="str">
        <f>+[9]AREA!C76</f>
        <v>Dompu</v>
      </c>
      <c r="E51" s="96">
        <f>+[9]AREA!D76</f>
        <v>7380</v>
      </c>
      <c r="F51" s="97">
        <f>+[9]AREA!E76</f>
        <v>2582</v>
      </c>
      <c r="G51" s="98">
        <f>+[9]AREA!F76</f>
        <v>2</v>
      </c>
      <c r="H51" s="96">
        <f>+[9]AREA!G76</f>
        <v>1217</v>
      </c>
      <c r="I51" s="97">
        <f>+[9]AREA!H76</f>
        <v>365.09999999999997</v>
      </c>
      <c r="J51" s="95">
        <f>+[9]AREA!I76</f>
        <v>1</v>
      </c>
      <c r="K51" s="96">
        <f>+[9]AREA!J76</f>
        <v>2335</v>
      </c>
      <c r="L51" s="97">
        <f>+[9]AREA!K76</f>
        <v>1161.7109833020695</v>
      </c>
      <c r="M51" s="97">
        <f>+[9]AREA!L76</f>
        <v>6</v>
      </c>
      <c r="N51" s="62"/>
      <c r="O51" s="96">
        <f>+[9]AREA!M76</f>
        <v>10932</v>
      </c>
      <c r="P51" s="97">
        <f>+[9]AREA!N76</f>
        <v>4108.8109833020699</v>
      </c>
      <c r="Q51" s="58">
        <f t="shared" si="1"/>
        <v>9</v>
      </c>
      <c r="R51" s="63"/>
      <c r="S51" s="64">
        <v>41.517437289396618</v>
      </c>
      <c r="T51" s="67">
        <f t="shared" si="2"/>
        <v>6</v>
      </c>
      <c r="U51" s="67">
        <f t="shared" si="3"/>
        <v>1</v>
      </c>
      <c r="V51" s="175">
        <f t="shared" si="4"/>
        <v>2</v>
      </c>
      <c r="W51" s="67">
        <f t="shared" si="9"/>
        <v>1</v>
      </c>
      <c r="X51" s="68">
        <v>1</v>
      </c>
      <c r="Y51" s="68"/>
      <c r="Z51" s="69">
        <f t="shared" si="5"/>
        <v>1161.7109833020695</v>
      </c>
      <c r="AA51" s="69">
        <f t="shared" si="6"/>
        <v>365.09999999999997</v>
      </c>
      <c r="AB51" s="69">
        <f t="shared" si="7"/>
        <v>2582</v>
      </c>
      <c r="AC51" s="69">
        <f>+[6]PSETK_Kab!D51</f>
        <v>27576</v>
      </c>
      <c r="AD51" s="69"/>
      <c r="AE51" s="69">
        <f>+[6]PSETK_Pusat!C267</f>
        <v>7380</v>
      </c>
      <c r="AF51" s="69">
        <f t="shared" si="8"/>
        <v>27576</v>
      </c>
      <c r="AG51" s="69">
        <f t="shared" si="8"/>
        <v>0</v>
      </c>
      <c r="AH51" s="69">
        <f t="shared" si="8"/>
        <v>7380</v>
      </c>
      <c r="AI51" s="72"/>
      <c r="AJ51" s="72"/>
      <c r="AN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</row>
    <row r="52" spans="1:57" outlineLevel="1" x14ac:dyDescent="0.25">
      <c r="A52" s="71" t="s">
        <v>121</v>
      </c>
      <c r="B52" s="172" t="str">
        <f>+[9]AREA!A77</f>
        <v>NTT</v>
      </c>
      <c r="C52" s="42">
        <v>48</v>
      </c>
      <c r="D52" s="91" t="str">
        <f>+[9]AREA!C77</f>
        <v>Manggarai Barat</v>
      </c>
      <c r="E52" s="92">
        <f>+[9]AREA!D77</f>
        <v>8743</v>
      </c>
      <c r="F52" s="93">
        <f>+[9]AREA!E77</f>
        <v>631.63157705105493</v>
      </c>
      <c r="G52" s="94">
        <f>+[9]AREA!F77</f>
        <v>2</v>
      </c>
      <c r="H52" s="92">
        <f>+[9]AREA!G77</f>
        <v>3450</v>
      </c>
      <c r="I52" s="93">
        <f>+[9]AREA!H77</f>
        <v>1353.3200000000002</v>
      </c>
      <c r="J52" s="91">
        <f>+[9]AREA!I77</f>
        <v>3</v>
      </c>
      <c r="K52" s="92">
        <f>+[9]AREA!J77</f>
        <v>1200</v>
      </c>
      <c r="L52" s="93">
        <f>+[9]AREA!K77</f>
        <v>670.4489273069853</v>
      </c>
      <c r="M52" s="93">
        <f>+[9]AREA!L77</f>
        <v>4</v>
      </c>
      <c r="N52" s="47"/>
      <c r="O52" s="92">
        <f>+[9]AREA!M77</f>
        <v>13393</v>
      </c>
      <c r="P52" s="93">
        <f>+[9]AREA!N77</f>
        <v>2655.4005043580405</v>
      </c>
      <c r="Q52" s="43">
        <f t="shared" si="1"/>
        <v>9</v>
      </c>
      <c r="R52" s="48"/>
      <c r="S52" s="49">
        <v>84.10188658828686</v>
      </c>
      <c r="T52" s="52">
        <f t="shared" si="2"/>
        <v>4</v>
      </c>
      <c r="U52" s="52">
        <f t="shared" si="3"/>
        <v>3</v>
      </c>
      <c r="V52" s="173">
        <f t="shared" si="4"/>
        <v>2</v>
      </c>
      <c r="W52" s="52">
        <f t="shared" si="9"/>
        <v>1</v>
      </c>
      <c r="X52" s="53">
        <v>1</v>
      </c>
      <c r="Y52" s="53">
        <v>1</v>
      </c>
      <c r="Z52" s="54">
        <f t="shared" si="5"/>
        <v>670.4489273069853</v>
      </c>
      <c r="AA52" s="54">
        <f t="shared" si="6"/>
        <v>1353.3200000000002</v>
      </c>
      <c r="AB52" s="54">
        <f t="shared" si="7"/>
        <v>631.63157705105493</v>
      </c>
      <c r="AC52" s="54">
        <f>+[6]PSETK_Kab!D52</f>
        <v>33500</v>
      </c>
      <c r="AD52" s="54">
        <f>+[6]PSETK_Prov!D20</f>
        <v>6760</v>
      </c>
      <c r="AE52" s="54">
        <f>+[6]PSETK_Pusat!C270</f>
        <v>8743</v>
      </c>
      <c r="AF52" s="54">
        <f t="shared" si="8"/>
        <v>33500</v>
      </c>
      <c r="AG52" s="54">
        <f t="shared" si="8"/>
        <v>6760</v>
      </c>
      <c r="AH52" s="54">
        <f t="shared" si="8"/>
        <v>8743</v>
      </c>
      <c r="AI52" s="72"/>
      <c r="AJ52" s="72"/>
      <c r="AN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</row>
    <row r="53" spans="1:57" outlineLevel="1" x14ac:dyDescent="0.25">
      <c r="A53" s="6"/>
      <c r="B53" s="174" t="str">
        <f>+[9]AREA!A78</f>
        <v>NTT</v>
      </c>
      <c r="C53" s="57">
        <v>49</v>
      </c>
      <c r="D53" s="95" t="str">
        <f>+[9]AREA!C78</f>
        <v>Manggarai Timur</v>
      </c>
      <c r="E53" s="96">
        <f>+[9]AREA!D78</f>
        <v>10407</v>
      </c>
      <c r="F53" s="97">
        <f>+[9]AREA!E78</f>
        <v>751.84602795039791</v>
      </c>
      <c r="G53" s="98">
        <f>+[9]AREA!F78</f>
        <v>3</v>
      </c>
      <c r="H53" s="96">
        <f>+[9]AREA!G78</f>
        <v>1022</v>
      </c>
      <c r="I53" s="97">
        <f>+[9]AREA!H78</f>
        <v>441.9128</v>
      </c>
      <c r="J53" s="95">
        <f>+[9]AREA!I78</f>
        <v>1</v>
      </c>
      <c r="K53" s="96">
        <f>+[9]AREA!J78</f>
        <v>2428</v>
      </c>
      <c r="L53" s="97">
        <f>+[9]AREA!K78</f>
        <v>1697.0322533722019</v>
      </c>
      <c r="M53" s="97">
        <f>+[9]AREA!L78</f>
        <v>7</v>
      </c>
      <c r="N53" s="62"/>
      <c r="O53" s="96">
        <f>+[9]AREA!M78</f>
        <v>13857</v>
      </c>
      <c r="P53" s="97">
        <f>+[9]AREA!N78</f>
        <v>2890.7910813225999</v>
      </c>
      <c r="Q53" s="58">
        <f t="shared" si="1"/>
        <v>11</v>
      </c>
      <c r="R53" s="63"/>
      <c r="S53" s="64">
        <v>195.05513039548057</v>
      </c>
      <c r="T53" s="67">
        <f t="shared" si="2"/>
        <v>7</v>
      </c>
      <c r="U53" s="67">
        <f t="shared" si="3"/>
        <v>1</v>
      </c>
      <c r="V53" s="175">
        <f t="shared" si="4"/>
        <v>3</v>
      </c>
      <c r="W53" s="67">
        <f t="shared" si="9"/>
        <v>1</v>
      </c>
      <c r="X53" s="68">
        <v>1</v>
      </c>
      <c r="Y53" s="68"/>
      <c r="Z53" s="69">
        <f t="shared" si="5"/>
        <v>1697.0322533722019</v>
      </c>
      <c r="AA53" s="69">
        <f t="shared" si="6"/>
        <v>441.9128</v>
      </c>
      <c r="AB53" s="69">
        <f t="shared" si="7"/>
        <v>751.84602795039791</v>
      </c>
      <c r="AC53" s="69">
        <f>+[6]PSETK_Kab!D53</f>
        <v>12640</v>
      </c>
      <c r="AD53" s="69"/>
      <c r="AE53" s="69">
        <f>+[6]PSETK_Pusat!C271</f>
        <v>10407</v>
      </c>
      <c r="AF53" s="69">
        <f t="shared" si="8"/>
        <v>12640</v>
      </c>
      <c r="AG53" s="69">
        <f t="shared" si="8"/>
        <v>0</v>
      </c>
      <c r="AH53" s="69">
        <f t="shared" si="8"/>
        <v>10407</v>
      </c>
      <c r="AI53" s="72"/>
      <c r="AJ53" s="72"/>
      <c r="AN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</row>
    <row r="54" spans="1:57" outlineLevel="1" x14ac:dyDescent="0.25">
      <c r="A54" s="71" t="s">
        <v>54</v>
      </c>
      <c r="B54" s="172" t="str">
        <f>+[9]AREA!A30</f>
        <v>Banten</v>
      </c>
      <c r="C54" s="42">
        <v>50</v>
      </c>
      <c r="D54" s="43" t="str">
        <f>+[9]AREA!C30</f>
        <v>Serang</v>
      </c>
      <c r="E54" s="44">
        <f>+[9]AREA!D30</f>
        <v>43791</v>
      </c>
      <c r="F54" s="45">
        <f>+[9]AREA!E30</f>
        <v>9231.2511111111126</v>
      </c>
      <c r="G54" s="46">
        <f>+[9]AREA!F30</f>
        <v>2</v>
      </c>
      <c r="H54" s="44">
        <f>+[9]AREA!G30</f>
        <v>0</v>
      </c>
      <c r="I54" s="45">
        <f>+[9]AREA!H30</f>
        <v>0</v>
      </c>
      <c r="J54" s="43">
        <f>+[9]AREA!I30</f>
        <v>0</v>
      </c>
      <c r="K54" s="44">
        <f>+[9]AREA!J30</f>
        <v>1672.9</v>
      </c>
      <c r="L54" s="45">
        <f>+[9]AREA!K30</f>
        <v>1001.1467416253529</v>
      </c>
      <c r="M54" s="45">
        <f>+[9]AREA!L30</f>
        <v>7</v>
      </c>
      <c r="N54" s="47"/>
      <c r="O54" s="44">
        <f>+[9]AREA!M30</f>
        <v>45463.9</v>
      </c>
      <c r="P54" s="45">
        <f>+[9]AREA!N30</f>
        <v>10232.397852736465</v>
      </c>
      <c r="Q54" s="43">
        <f t="shared" si="1"/>
        <v>9</v>
      </c>
      <c r="R54" s="48"/>
      <c r="S54" s="49">
        <v>33.888301421517262</v>
      </c>
      <c r="T54" s="52">
        <f t="shared" si="2"/>
        <v>7</v>
      </c>
      <c r="U54" s="52">
        <f t="shared" si="3"/>
        <v>0</v>
      </c>
      <c r="V54" s="173">
        <f t="shared" si="4"/>
        <v>2</v>
      </c>
      <c r="W54" s="52">
        <f t="shared" si="9"/>
        <v>1</v>
      </c>
      <c r="X54" s="53">
        <v>1</v>
      </c>
      <c r="Y54" s="53">
        <v>0</v>
      </c>
      <c r="Z54" s="54">
        <f t="shared" si="5"/>
        <v>1001.1467416253529</v>
      </c>
      <c r="AA54" s="54">
        <f t="shared" si="6"/>
        <v>0</v>
      </c>
      <c r="AB54" s="54">
        <f t="shared" si="7"/>
        <v>9231.2511111111126</v>
      </c>
      <c r="AC54" s="54">
        <f>+[6]PSETK_Kab!D54</f>
        <v>17026</v>
      </c>
      <c r="AD54" s="54"/>
      <c r="AE54" s="54">
        <f>+[6]PSETK_Pusat!C227</f>
        <v>21575</v>
      </c>
      <c r="AF54" s="54">
        <f t="shared" si="8"/>
        <v>17026</v>
      </c>
      <c r="AG54" s="54">
        <f t="shared" si="8"/>
        <v>0</v>
      </c>
      <c r="AH54" s="54">
        <f t="shared" si="8"/>
        <v>21575</v>
      </c>
    </row>
    <row r="55" spans="1:57" outlineLevel="1" x14ac:dyDescent="0.25">
      <c r="A55" s="6"/>
      <c r="B55" s="174" t="str">
        <f>+[9]AREA!A31</f>
        <v>Banten</v>
      </c>
      <c r="C55" s="57">
        <v>51</v>
      </c>
      <c r="D55" s="58" t="str">
        <f>+[9]AREA!C31</f>
        <v>Pandeglang</v>
      </c>
      <c r="E55" s="59">
        <f>+[9]AREA!D31</f>
        <v>0</v>
      </c>
      <c r="F55" s="60">
        <f>+[9]AREA!E31</f>
        <v>0</v>
      </c>
      <c r="G55" s="61">
        <f>+[9]AREA!F31</f>
        <v>0</v>
      </c>
      <c r="H55" s="59">
        <f>+[9]AREA!G31</f>
        <v>0</v>
      </c>
      <c r="I55" s="60">
        <f>+[9]AREA!H31</f>
        <v>0</v>
      </c>
      <c r="J55" s="58">
        <f>+[9]AREA!I31</f>
        <v>0</v>
      </c>
      <c r="K55" s="59">
        <f>+[9]AREA!J31</f>
        <v>2684</v>
      </c>
      <c r="L55" s="60">
        <f>+[9]AREA!K31</f>
        <v>1778.9414060204515</v>
      </c>
      <c r="M55" s="60">
        <f>+[9]AREA!L31</f>
        <v>8</v>
      </c>
      <c r="N55" s="62"/>
      <c r="O55" s="59">
        <f>+[9]AREA!M31</f>
        <v>2684</v>
      </c>
      <c r="P55" s="60">
        <f>+[9]AREA!N31</f>
        <v>1778.9414060204515</v>
      </c>
      <c r="Q55" s="58">
        <f t="shared" si="1"/>
        <v>8</v>
      </c>
      <c r="R55" s="63"/>
      <c r="S55" s="64">
        <v>14.591389229825205</v>
      </c>
      <c r="T55" s="67">
        <f t="shared" si="2"/>
        <v>8</v>
      </c>
      <c r="U55" s="67">
        <f t="shared" si="3"/>
        <v>0</v>
      </c>
      <c r="V55" s="175">
        <f t="shared" si="4"/>
        <v>0</v>
      </c>
      <c r="W55" s="67">
        <f t="shared" si="9"/>
        <v>1</v>
      </c>
      <c r="X55" s="68">
        <v>1</v>
      </c>
      <c r="Y55" s="68"/>
      <c r="Z55" s="69">
        <f t="shared" si="5"/>
        <v>1778.9414060204515</v>
      </c>
      <c r="AA55" s="69">
        <f t="shared" si="6"/>
        <v>0</v>
      </c>
      <c r="AB55" s="69">
        <f t="shared" si="7"/>
        <v>0</v>
      </c>
      <c r="AC55" s="69">
        <f>+[6]PSETK_Kab!D55</f>
        <v>11338</v>
      </c>
      <c r="AD55" s="69"/>
      <c r="AE55" s="69">
        <f>+[6]PSETK_Pusat!C226</f>
        <v>9711</v>
      </c>
      <c r="AF55" s="69">
        <f t="shared" si="8"/>
        <v>11338</v>
      </c>
      <c r="AG55" s="69">
        <f t="shared" si="8"/>
        <v>0</v>
      </c>
      <c r="AH55" s="69">
        <f t="shared" si="8"/>
        <v>9711</v>
      </c>
      <c r="AI55" s="72"/>
      <c r="AJ55" s="72"/>
      <c r="AN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</row>
    <row r="56" spans="1:57" outlineLevel="1" x14ac:dyDescent="0.25">
      <c r="A56" s="25" t="s">
        <v>58</v>
      </c>
      <c r="B56" s="170" t="str">
        <f>+[9]AREA!A32</f>
        <v>Jabar</v>
      </c>
      <c r="C56" s="27">
        <v>52</v>
      </c>
      <c r="D56" s="28" t="str">
        <f>+[9]AREA!C32</f>
        <v>Garut</v>
      </c>
      <c r="E56" s="29">
        <f>+[9]AREA!D32</f>
        <v>0</v>
      </c>
      <c r="F56" s="30">
        <f>+[9]AREA!E32</f>
        <v>0</v>
      </c>
      <c r="G56" s="74">
        <f>+[9]AREA!F32</f>
        <v>0</v>
      </c>
      <c r="H56" s="29">
        <f>+[9]AREA!G32</f>
        <v>1016</v>
      </c>
      <c r="I56" s="30">
        <f>+[9]AREA!H32</f>
        <v>116.72569999999999</v>
      </c>
      <c r="J56" s="28">
        <f>+[9]AREA!I32</f>
        <v>1</v>
      </c>
      <c r="K56" s="29">
        <f>+[9]AREA!J32</f>
        <v>2546</v>
      </c>
      <c r="L56" s="30">
        <f>+[9]AREA!K32</f>
        <v>1514.0797273142337</v>
      </c>
      <c r="M56" s="30">
        <f>+[9]AREA!L32</f>
        <v>7</v>
      </c>
      <c r="N56" s="23"/>
      <c r="O56" s="29">
        <f>+[9]AREA!M32</f>
        <v>3562</v>
      </c>
      <c r="P56" s="30">
        <f>+[9]AREA!N32</f>
        <v>1630.8054273142336</v>
      </c>
      <c r="Q56" s="28">
        <f t="shared" si="1"/>
        <v>8</v>
      </c>
      <c r="R56" s="31"/>
      <c r="S56" s="32">
        <v>25.76300496922337</v>
      </c>
      <c r="T56" s="35">
        <f t="shared" si="2"/>
        <v>7</v>
      </c>
      <c r="U56" s="35">
        <f t="shared" si="3"/>
        <v>1</v>
      </c>
      <c r="V56" s="171">
        <f t="shared" si="4"/>
        <v>0</v>
      </c>
      <c r="W56" s="35">
        <f t="shared" si="9"/>
        <v>1</v>
      </c>
      <c r="X56" s="36">
        <v>1</v>
      </c>
      <c r="Y56" s="36">
        <v>1</v>
      </c>
      <c r="Z56" s="37">
        <f t="shared" si="5"/>
        <v>1514.0797273142337</v>
      </c>
      <c r="AA56" s="37">
        <f t="shared" si="6"/>
        <v>116.72569999999999</v>
      </c>
      <c r="AB56" s="37">
        <f t="shared" si="7"/>
        <v>0</v>
      </c>
      <c r="AC56" s="37">
        <f>+[6]PSETK_Kab!D56</f>
        <v>15176.591550947975</v>
      </c>
      <c r="AD56" s="37">
        <f>+[6]PSETK_Prov!D11</f>
        <v>33297</v>
      </c>
      <c r="AE56" s="37"/>
      <c r="AF56" s="37">
        <f t="shared" si="8"/>
        <v>15176.591550947975</v>
      </c>
      <c r="AG56" s="37">
        <f t="shared" si="8"/>
        <v>33297</v>
      </c>
      <c r="AH56" s="37">
        <f t="shared" si="8"/>
        <v>0</v>
      </c>
    </row>
    <row r="57" spans="1:57" outlineLevel="1" x14ac:dyDescent="0.25">
      <c r="A57" s="40"/>
      <c r="B57" s="172" t="str">
        <f>+[9]AREA!A33</f>
        <v>Jabar</v>
      </c>
      <c r="C57" s="42">
        <v>53</v>
      </c>
      <c r="D57" s="43" t="str">
        <f>+[9]AREA!C33</f>
        <v>Indramayu</v>
      </c>
      <c r="E57" s="44">
        <f>+[9]AREA!D33</f>
        <v>3265</v>
      </c>
      <c r="F57" s="45">
        <f>+[9]AREA!E33</f>
        <v>1665.15</v>
      </c>
      <c r="G57" s="46">
        <f>+[9]AREA!F33</f>
        <v>1</v>
      </c>
      <c r="H57" s="44">
        <f>+[9]AREA!G33</f>
        <v>4354</v>
      </c>
      <c r="I57" s="45">
        <f>+[9]AREA!H33</f>
        <v>1190.2887833333334</v>
      </c>
      <c r="J57" s="43">
        <f>+[9]AREA!I33</f>
        <v>2</v>
      </c>
      <c r="K57" s="44">
        <f>+[9]AREA!J33</f>
        <v>3015</v>
      </c>
      <c r="L57" s="45">
        <f>+[9]AREA!K33</f>
        <v>1507.5</v>
      </c>
      <c r="M57" s="45">
        <f>+[9]AREA!L33</f>
        <v>7</v>
      </c>
      <c r="N57" s="47"/>
      <c r="O57" s="44">
        <f>+[9]AREA!M33</f>
        <v>10634</v>
      </c>
      <c r="P57" s="45">
        <f>+[9]AREA!N33</f>
        <v>4362.938783333333</v>
      </c>
      <c r="Q57" s="43">
        <f t="shared" si="1"/>
        <v>10</v>
      </c>
      <c r="R57" s="48"/>
      <c r="S57" s="49">
        <v>43.107285183542103</v>
      </c>
      <c r="T57" s="52">
        <f t="shared" si="2"/>
        <v>7</v>
      </c>
      <c r="U57" s="52">
        <f t="shared" si="3"/>
        <v>2</v>
      </c>
      <c r="V57" s="173">
        <f t="shared" si="4"/>
        <v>1</v>
      </c>
      <c r="W57" s="52">
        <f t="shared" si="9"/>
        <v>1</v>
      </c>
      <c r="X57" s="53">
        <v>1</v>
      </c>
      <c r="Y57" s="53"/>
      <c r="Z57" s="54">
        <f t="shared" si="5"/>
        <v>1507.5</v>
      </c>
      <c r="AA57" s="54">
        <f t="shared" si="6"/>
        <v>1190.2887833333334</v>
      </c>
      <c r="AB57" s="54">
        <f t="shared" si="7"/>
        <v>1665.15</v>
      </c>
      <c r="AC57" s="54">
        <f>+[6]PSETK_Kab!D57</f>
        <v>28815.54</v>
      </c>
      <c r="AD57" s="54"/>
      <c r="AE57" s="54">
        <f>+[6]PSETK_Pusat!C230</f>
        <v>100706</v>
      </c>
      <c r="AF57" s="54">
        <f t="shared" si="8"/>
        <v>28815.54</v>
      </c>
      <c r="AG57" s="54">
        <f t="shared" si="8"/>
        <v>0</v>
      </c>
      <c r="AH57" s="54">
        <f t="shared" si="8"/>
        <v>100706</v>
      </c>
      <c r="AI57" s="72"/>
      <c r="AJ57" s="72"/>
      <c r="AN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</row>
    <row r="58" spans="1:57" outlineLevel="1" x14ac:dyDescent="0.25">
      <c r="A58" s="40"/>
      <c r="B58" s="172" t="str">
        <f>+[9]AREA!A34</f>
        <v>Jabar</v>
      </c>
      <c r="C58" s="42">
        <v>54</v>
      </c>
      <c r="D58" s="43" t="str">
        <f>+[9]AREA!C34</f>
        <v>Kuningan</v>
      </c>
      <c r="E58" s="44">
        <f>+[9]AREA!D34</f>
        <v>0</v>
      </c>
      <c r="F58" s="45">
        <f>+[9]AREA!E34</f>
        <v>0</v>
      </c>
      <c r="G58" s="46">
        <f>+[9]AREA!F34</f>
        <v>0</v>
      </c>
      <c r="H58" s="44">
        <f>+[9]AREA!G34</f>
        <v>1160</v>
      </c>
      <c r="I58" s="45">
        <f>+[9]AREA!H34</f>
        <v>689.27200000000005</v>
      </c>
      <c r="J58" s="43">
        <f>+[9]AREA!I34</f>
        <v>1</v>
      </c>
      <c r="K58" s="44">
        <f>+[9]AREA!J34</f>
        <v>5373</v>
      </c>
      <c r="L58" s="45">
        <f>+[9]AREA!K34</f>
        <v>1980.940939414902</v>
      </c>
      <c r="M58" s="45">
        <f>+[9]AREA!L34</f>
        <v>8</v>
      </c>
      <c r="N58" s="47"/>
      <c r="O58" s="44">
        <f>+[9]AREA!M34</f>
        <v>6533</v>
      </c>
      <c r="P58" s="45">
        <f>+[9]AREA!N34</f>
        <v>2670.2129394149019</v>
      </c>
      <c r="Q58" s="43">
        <f t="shared" si="1"/>
        <v>9</v>
      </c>
      <c r="R58" s="48"/>
      <c r="S58" s="49">
        <v>19.969129757673034</v>
      </c>
      <c r="T58" s="52">
        <f t="shared" si="2"/>
        <v>8</v>
      </c>
      <c r="U58" s="52">
        <f t="shared" si="3"/>
        <v>1</v>
      </c>
      <c r="V58" s="173">
        <f t="shared" si="4"/>
        <v>0</v>
      </c>
      <c r="W58" s="52">
        <f t="shared" si="9"/>
        <v>1</v>
      </c>
      <c r="X58" s="53">
        <v>1</v>
      </c>
      <c r="Y58" s="53"/>
      <c r="Z58" s="54">
        <f t="shared" si="5"/>
        <v>1980.940939414902</v>
      </c>
      <c r="AA58" s="54">
        <f t="shared" si="6"/>
        <v>689.27200000000005</v>
      </c>
      <c r="AB58" s="54">
        <f t="shared" si="7"/>
        <v>0</v>
      </c>
      <c r="AC58" s="54">
        <f>+[6]PSETK_Kab!D58</f>
        <v>12411.088</v>
      </c>
      <c r="AD58" s="54"/>
      <c r="AE58" s="54"/>
      <c r="AF58" s="54">
        <f t="shared" si="8"/>
        <v>12411.088</v>
      </c>
      <c r="AG58" s="54">
        <f t="shared" si="8"/>
        <v>0</v>
      </c>
      <c r="AH58" s="54">
        <f t="shared" si="8"/>
        <v>0</v>
      </c>
    </row>
    <row r="59" spans="1:57" outlineLevel="1" x14ac:dyDescent="0.25">
      <c r="A59" s="40"/>
      <c r="B59" s="172" t="str">
        <f>+[9]AREA!A35</f>
        <v>Jabar</v>
      </c>
      <c r="C59" s="42">
        <v>55</v>
      </c>
      <c r="D59" s="43" t="str">
        <f>+[9]AREA!C35</f>
        <v>Ciamis</v>
      </c>
      <c r="E59" s="44">
        <f>+[9]AREA!D35</f>
        <v>5420</v>
      </c>
      <c r="F59" s="45">
        <f>+[9]AREA!E35</f>
        <v>1896.3</v>
      </c>
      <c r="G59" s="46">
        <f>+[9]AREA!F35</f>
        <v>1.5</v>
      </c>
      <c r="H59" s="44">
        <f>+[9]AREA!G35</f>
        <v>1631</v>
      </c>
      <c r="I59" s="45">
        <f>+[9]AREA!H35</f>
        <v>473.56084999999996</v>
      </c>
      <c r="J59" s="43">
        <f>+[9]AREA!I35</f>
        <v>1</v>
      </c>
      <c r="K59" s="44">
        <f>+[9]AREA!J35</f>
        <v>5907.29</v>
      </c>
      <c r="L59" s="45">
        <f>+[9]AREA!K35</f>
        <v>2026.5387977339683</v>
      </c>
      <c r="M59" s="45">
        <f>+[9]AREA!L35</f>
        <v>14</v>
      </c>
      <c r="N59" s="47"/>
      <c r="O59" s="44">
        <f>+[9]AREA!M35</f>
        <v>12958.29</v>
      </c>
      <c r="P59" s="45">
        <f>+[9]AREA!N35</f>
        <v>4396.3996477339679</v>
      </c>
      <c r="Q59" s="43">
        <f t="shared" si="1"/>
        <v>16.5</v>
      </c>
      <c r="R59" s="48"/>
      <c r="S59" s="49">
        <v>39.95959975553594</v>
      </c>
      <c r="T59" s="52">
        <f t="shared" si="2"/>
        <v>14</v>
      </c>
      <c r="U59" s="52">
        <f t="shared" si="3"/>
        <v>1</v>
      </c>
      <c r="V59" s="173">
        <f t="shared" si="4"/>
        <v>1.5</v>
      </c>
      <c r="W59" s="52">
        <f t="shared" si="9"/>
        <v>1</v>
      </c>
      <c r="X59" s="53">
        <v>1</v>
      </c>
      <c r="Y59" s="53"/>
      <c r="Z59" s="54">
        <f t="shared" si="5"/>
        <v>2026.5387977339683</v>
      </c>
      <c r="AA59" s="54">
        <f t="shared" si="6"/>
        <v>473.56084999999996</v>
      </c>
      <c r="AB59" s="54">
        <f t="shared" si="7"/>
        <v>1896.3</v>
      </c>
      <c r="AC59" s="54">
        <f>+[6]PSETK_Kab!D59</f>
        <v>13979</v>
      </c>
      <c r="AD59" s="54"/>
      <c r="AE59" s="54">
        <f>+[6]PSETK_Pusat!C228+[6]PSETK_Pusat!C232</f>
        <v>5848</v>
      </c>
      <c r="AF59" s="54">
        <f t="shared" si="8"/>
        <v>13979</v>
      </c>
      <c r="AG59" s="54">
        <f t="shared" si="8"/>
        <v>0</v>
      </c>
      <c r="AH59" s="54">
        <f t="shared" si="8"/>
        <v>5848</v>
      </c>
      <c r="AI59" s="72"/>
      <c r="AJ59" s="72"/>
      <c r="AN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</row>
    <row r="60" spans="1:57" outlineLevel="1" x14ac:dyDescent="0.25">
      <c r="A60" s="40"/>
      <c r="B60" s="172" t="str">
        <f>+[9]AREA!A36</f>
        <v>Jabar</v>
      </c>
      <c r="C60" s="42">
        <v>56</v>
      </c>
      <c r="D60" s="43" t="str">
        <f>+[9]AREA!C36</f>
        <v>Sukabumi</v>
      </c>
      <c r="E60" s="44">
        <f>+[9]AREA!D36</f>
        <v>4038</v>
      </c>
      <c r="F60" s="45">
        <f>+[9]AREA!E36</f>
        <v>1413.3</v>
      </c>
      <c r="G60" s="46">
        <f>+[9]AREA!F36</f>
        <v>1</v>
      </c>
      <c r="H60" s="44">
        <f>+[9]AREA!G36</f>
        <v>2776</v>
      </c>
      <c r="I60" s="45">
        <f>+[9]AREA!H36</f>
        <v>1110.4000000000001</v>
      </c>
      <c r="J60" s="43">
        <f>+[9]AREA!I36</f>
        <v>2</v>
      </c>
      <c r="K60" s="44">
        <f>+[9]AREA!J36</f>
        <v>7997</v>
      </c>
      <c r="L60" s="45">
        <f>+[9]AREA!K36</f>
        <v>2353.7276778765095</v>
      </c>
      <c r="M60" s="45">
        <f>+[9]AREA!L36</f>
        <v>14</v>
      </c>
      <c r="N60" s="47"/>
      <c r="O60" s="44">
        <f>+[9]AREA!M36</f>
        <v>14811</v>
      </c>
      <c r="P60" s="45">
        <f>+[9]AREA!N36</f>
        <v>4877.4276778765088</v>
      </c>
      <c r="Q60" s="43">
        <f t="shared" si="1"/>
        <v>17</v>
      </c>
      <c r="R60" s="48"/>
      <c r="S60" s="49">
        <v>41.517437289396618</v>
      </c>
      <c r="T60" s="52">
        <f t="shared" si="2"/>
        <v>14</v>
      </c>
      <c r="U60" s="52">
        <f t="shared" si="3"/>
        <v>2</v>
      </c>
      <c r="V60" s="173">
        <f t="shared" si="4"/>
        <v>1</v>
      </c>
      <c r="W60" s="52">
        <f t="shared" si="9"/>
        <v>1</v>
      </c>
      <c r="X60" s="53">
        <v>1</v>
      </c>
      <c r="Y60" s="53"/>
      <c r="Z60" s="54">
        <f t="shared" si="5"/>
        <v>2353.7276778765095</v>
      </c>
      <c r="AA60" s="54">
        <f t="shared" si="6"/>
        <v>1110.4000000000001</v>
      </c>
      <c r="AB60" s="54">
        <f t="shared" si="7"/>
        <v>1413.3</v>
      </c>
      <c r="AC60" s="54">
        <f>+[6]PSETK_Kab!D60</f>
        <v>11808</v>
      </c>
      <c r="AD60" s="54"/>
      <c r="AE60" s="54">
        <f>+[6]PSETK_Pusat!C229</f>
        <v>7416</v>
      </c>
      <c r="AF60" s="54">
        <f t="shared" si="8"/>
        <v>11808</v>
      </c>
      <c r="AG60" s="54">
        <f t="shared" si="8"/>
        <v>0</v>
      </c>
      <c r="AH60" s="54">
        <f t="shared" si="8"/>
        <v>7416</v>
      </c>
      <c r="AI60" s="72"/>
      <c r="AJ60" s="72"/>
      <c r="AN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</row>
    <row r="61" spans="1:57" outlineLevel="1" x14ac:dyDescent="0.25">
      <c r="A61" s="40"/>
      <c r="B61" s="172" t="str">
        <f>+[9]AREA!A37</f>
        <v>Jabar</v>
      </c>
      <c r="C61" s="42">
        <v>57</v>
      </c>
      <c r="D61" s="43" t="str">
        <f>+[9]AREA!C37</f>
        <v>Majalengka</v>
      </c>
      <c r="E61" s="44">
        <f>+[9]AREA!D37</f>
        <v>3261</v>
      </c>
      <c r="F61" s="45">
        <f>+[9]AREA!E37</f>
        <v>1141.3499999999999</v>
      </c>
      <c r="G61" s="46">
        <f>+[9]AREA!F37</f>
        <v>1</v>
      </c>
      <c r="H61" s="44">
        <f>+[9]AREA!G37</f>
        <v>2035</v>
      </c>
      <c r="I61" s="45">
        <f>+[9]AREA!H37</f>
        <v>404.01533333333333</v>
      </c>
      <c r="J61" s="43">
        <f>+[9]AREA!I37</f>
        <v>1</v>
      </c>
      <c r="K61" s="44">
        <f>+[9]AREA!J37</f>
        <v>5028</v>
      </c>
      <c r="L61" s="45">
        <f>+[9]AREA!K37</f>
        <v>1774.7793310497382</v>
      </c>
      <c r="M61" s="45">
        <f>+[9]AREA!L37</f>
        <v>14</v>
      </c>
      <c r="N61" s="47"/>
      <c r="O61" s="44">
        <f>+[9]AREA!M37</f>
        <v>10324</v>
      </c>
      <c r="P61" s="45">
        <f>+[9]AREA!N37</f>
        <v>3320.1446643830714</v>
      </c>
      <c r="Q61" s="43">
        <f t="shared" si="1"/>
        <v>16</v>
      </c>
      <c r="R61" s="48"/>
      <c r="S61" s="49">
        <v>70.369442026103997</v>
      </c>
      <c r="T61" s="52">
        <f t="shared" si="2"/>
        <v>14</v>
      </c>
      <c r="U61" s="52">
        <f t="shared" si="3"/>
        <v>1</v>
      </c>
      <c r="V61" s="173">
        <f t="shared" si="4"/>
        <v>1</v>
      </c>
      <c r="W61" s="52">
        <f t="shared" si="9"/>
        <v>1</v>
      </c>
      <c r="X61" s="53">
        <v>1</v>
      </c>
      <c r="Y61" s="53"/>
      <c r="Z61" s="54">
        <f t="shared" si="5"/>
        <v>1774.7793310497382</v>
      </c>
      <c r="AA61" s="54">
        <f t="shared" si="6"/>
        <v>404.01533333333333</v>
      </c>
      <c r="AB61" s="54">
        <f t="shared" si="7"/>
        <v>1141.3499999999999</v>
      </c>
      <c r="AC61" s="54">
        <f>+[6]PSETK_Kab!D61</f>
        <v>29720</v>
      </c>
      <c r="AD61" s="54"/>
      <c r="AE61" s="54">
        <f>+[6]PSETK_Pusat!C231</f>
        <v>12294</v>
      </c>
      <c r="AF61" s="54">
        <f t="shared" si="8"/>
        <v>29720</v>
      </c>
      <c r="AG61" s="54">
        <f t="shared" si="8"/>
        <v>0</v>
      </c>
      <c r="AH61" s="54">
        <f t="shared" si="8"/>
        <v>12294</v>
      </c>
      <c r="AI61" s="72"/>
      <c r="AJ61" s="75"/>
      <c r="AN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</row>
    <row r="62" spans="1:57" outlineLevel="1" x14ac:dyDescent="0.25">
      <c r="A62" s="6"/>
      <c r="B62" s="174" t="str">
        <f>+[9]AREA!A38</f>
        <v>Jabar</v>
      </c>
      <c r="C62" s="57">
        <v>58</v>
      </c>
      <c r="D62" s="58" t="str">
        <f>+[9]AREA!C38</f>
        <v>Sumedang</v>
      </c>
      <c r="E62" s="59">
        <f>+[9]AREA!D38</f>
        <v>0</v>
      </c>
      <c r="F62" s="60">
        <f>+[9]AREA!E38</f>
        <v>0</v>
      </c>
      <c r="G62" s="61">
        <f>+[9]AREA!F38</f>
        <v>0</v>
      </c>
      <c r="H62" s="59">
        <f>+[9]AREA!G38</f>
        <v>1603</v>
      </c>
      <c r="I62" s="60">
        <f>+[9]AREA!H38</f>
        <v>482.90375</v>
      </c>
      <c r="J62" s="58">
        <f>+[9]AREA!I38</f>
        <v>1</v>
      </c>
      <c r="K62" s="59">
        <f>+[9]AREA!J38</f>
        <v>3941</v>
      </c>
      <c r="L62" s="60">
        <f>+[9]AREA!K38</f>
        <v>1467.5555568243926</v>
      </c>
      <c r="M62" s="60">
        <f>+[9]AREA!L38</f>
        <v>12</v>
      </c>
      <c r="N62" s="62"/>
      <c r="O62" s="59">
        <f>+[9]AREA!M38</f>
        <v>5544</v>
      </c>
      <c r="P62" s="60">
        <f>+[9]AREA!N38</f>
        <v>1950.4593068243926</v>
      </c>
      <c r="Q62" s="58">
        <f t="shared" si="1"/>
        <v>13</v>
      </c>
      <c r="R62" s="63"/>
      <c r="S62" s="64">
        <v>44.867854999206571</v>
      </c>
      <c r="T62" s="67">
        <f t="shared" si="2"/>
        <v>12</v>
      </c>
      <c r="U62" s="67">
        <f t="shared" si="3"/>
        <v>1</v>
      </c>
      <c r="V62" s="175">
        <f t="shared" si="4"/>
        <v>0</v>
      </c>
      <c r="W62" s="67">
        <f t="shared" si="9"/>
        <v>1</v>
      </c>
      <c r="X62" s="68">
        <v>1</v>
      </c>
      <c r="Y62" s="68"/>
      <c r="Z62" s="69">
        <f t="shared" si="5"/>
        <v>1467.5555568243926</v>
      </c>
      <c r="AA62" s="69">
        <f t="shared" si="6"/>
        <v>482.90375</v>
      </c>
      <c r="AB62" s="69">
        <f t="shared" si="7"/>
        <v>0</v>
      </c>
      <c r="AC62" s="69">
        <f>+[6]PSETK_Kab!D62</f>
        <v>21838</v>
      </c>
      <c r="AD62" s="69"/>
      <c r="AE62" s="69"/>
      <c r="AF62" s="69">
        <f t="shared" si="8"/>
        <v>21838</v>
      </c>
      <c r="AG62" s="69">
        <f t="shared" si="8"/>
        <v>0</v>
      </c>
      <c r="AH62" s="69">
        <f t="shared" si="8"/>
        <v>0</v>
      </c>
    </row>
    <row r="63" spans="1:57" outlineLevel="1" x14ac:dyDescent="0.25">
      <c r="A63" s="71" t="s">
        <v>67</v>
      </c>
      <c r="B63" s="172" t="str">
        <f>+[9]AREA!A39</f>
        <v>Jateng</v>
      </c>
      <c r="C63" s="42">
        <v>59</v>
      </c>
      <c r="D63" s="43" t="str">
        <f>+[9]AREA!C39</f>
        <v>Kebumen</v>
      </c>
      <c r="E63" s="77">
        <f>+[9]AREA!D39</f>
        <v>21422</v>
      </c>
      <c r="F63" s="78">
        <f>+[9]AREA!E39</f>
        <v>7497.7</v>
      </c>
      <c r="G63" s="79">
        <f>+[9]AREA!F39</f>
        <v>0.5</v>
      </c>
      <c r="H63" s="77">
        <f>+[9]AREA!G39</f>
        <v>0</v>
      </c>
      <c r="I63" s="78">
        <f>+[9]AREA!H39</f>
        <v>0</v>
      </c>
      <c r="J63" s="76">
        <f>+[9]AREA!I39</f>
        <v>0</v>
      </c>
      <c r="K63" s="77">
        <f>+[9]AREA!J39</f>
        <v>1295</v>
      </c>
      <c r="L63" s="78">
        <f>+[9]AREA!K39</f>
        <v>479.07392305342876</v>
      </c>
      <c r="M63" s="78">
        <f>+[9]AREA!L39</f>
        <v>2</v>
      </c>
      <c r="N63" s="80"/>
      <c r="O63" s="77">
        <f>+[9]AREA!M39</f>
        <v>22717</v>
      </c>
      <c r="P63" s="78">
        <f>+[9]AREA!N39</f>
        <v>7976.7739230534289</v>
      </c>
      <c r="Q63" s="76">
        <f t="shared" si="1"/>
        <v>2.5</v>
      </c>
      <c r="R63" s="48"/>
      <c r="S63" s="49">
        <v>24.215837555457625</v>
      </c>
      <c r="T63" s="52">
        <f t="shared" si="2"/>
        <v>2</v>
      </c>
      <c r="U63" s="52">
        <f t="shared" si="3"/>
        <v>0</v>
      </c>
      <c r="V63" s="173">
        <f t="shared" si="4"/>
        <v>0.5</v>
      </c>
      <c r="W63" s="52">
        <f t="shared" si="9"/>
        <v>1</v>
      </c>
      <c r="X63" s="53">
        <v>1</v>
      </c>
      <c r="Y63" s="53">
        <v>0</v>
      </c>
      <c r="Z63" s="54">
        <f t="shared" si="5"/>
        <v>479.07392305342876</v>
      </c>
      <c r="AA63" s="54">
        <f t="shared" si="6"/>
        <v>0</v>
      </c>
      <c r="AB63" s="54">
        <f t="shared" si="7"/>
        <v>7497.7</v>
      </c>
      <c r="AC63" s="54">
        <f>+[6]PSETK_Kab!D63</f>
        <v>6554</v>
      </c>
      <c r="AD63" s="54"/>
      <c r="AE63" s="54">
        <f>+[6]PSETK_Pusat!C237</f>
        <v>0</v>
      </c>
      <c r="AF63" s="54">
        <f t="shared" si="8"/>
        <v>6554</v>
      </c>
      <c r="AG63" s="54">
        <f t="shared" si="8"/>
        <v>0</v>
      </c>
      <c r="AH63" s="54">
        <f t="shared" si="8"/>
        <v>0</v>
      </c>
      <c r="AI63" s="72"/>
      <c r="AJ63" s="75"/>
      <c r="AN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</row>
    <row r="64" spans="1:57" outlineLevel="1" x14ac:dyDescent="0.25">
      <c r="A64" s="40"/>
      <c r="B64" s="172" t="str">
        <f>+[9]AREA!A40</f>
        <v>Jateng</v>
      </c>
      <c r="C64" s="42">
        <v>60</v>
      </c>
      <c r="D64" s="43" t="str">
        <f>+[9]AREA!C40</f>
        <v>Banjarnegara</v>
      </c>
      <c r="E64" s="77">
        <f>+[9]AREA!D40</f>
        <v>0</v>
      </c>
      <c r="F64" s="78">
        <f>+[9]AREA!E40</f>
        <v>0</v>
      </c>
      <c r="G64" s="79">
        <f>+[9]AREA!F40</f>
        <v>0</v>
      </c>
      <c r="H64" s="77">
        <f>+[9]AREA!G40</f>
        <v>0</v>
      </c>
      <c r="I64" s="78">
        <f>+[9]AREA!H40</f>
        <v>0</v>
      </c>
      <c r="J64" s="76">
        <f>+[9]AREA!I40</f>
        <v>0</v>
      </c>
      <c r="K64" s="77">
        <f>+[9]AREA!J40</f>
        <v>2723</v>
      </c>
      <c r="L64" s="78">
        <f>+[9]AREA!K40</f>
        <v>1701.088731314042</v>
      </c>
      <c r="M64" s="78">
        <f>+[9]AREA!L40</f>
        <v>7</v>
      </c>
      <c r="N64" s="80"/>
      <c r="O64" s="77">
        <f>+[9]AREA!M40</f>
        <v>2723</v>
      </c>
      <c r="P64" s="78">
        <f>+[9]AREA!N40</f>
        <v>1701.088731314042</v>
      </c>
      <c r="Q64" s="76">
        <f t="shared" si="1"/>
        <v>7</v>
      </c>
      <c r="R64" s="48"/>
      <c r="S64" s="49">
        <v>90.712025987099807</v>
      </c>
      <c r="T64" s="52">
        <f t="shared" si="2"/>
        <v>7</v>
      </c>
      <c r="U64" s="52">
        <f t="shared" si="3"/>
        <v>0</v>
      </c>
      <c r="V64" s="173">
        <f t="shared" si="4"/>
        <v>0</v>
      </c>
      <c r="W64" s="52">
        <f t="shared" si="9"/>
        <v>1</v>
      </c>
      <c r="X64" s="53">
        <v>1</v>
      </c>
      <c r="Y64" s="53"/>
      <c r="Z64" s="54">
        <f t="shared" si="5"/>
        <v>1701.088731314042</v>
      </c>
      <c r="AA64" s="54">
        <f t="shared" si="6"/>
        <v>0</v>
      </c>
      <c r="AB64" s="54">
        <f t="shared" si="7"/>
        <v>0</v>
      </c>
      <c r="AC64" s="54">
        <f>+[6]PSETK_Kab!D64</f>
        <v>9498</v>
      </c>
      <c r="AD64" s="54"/>
      <c r="AE64" s="54">
        <f>+[6]PSETK_Pusat!C233</f>
        <v>23355</v>
      </c>
      <c r="AF64" s="54">
        <f t="shared" si="8"/>
        <v>9498</v>
      </c>
      <c r="AG64" s="54">
        <f t="shared" si="8"/>
        <v>0</v>
      </c>
      <c r="AH64" s="54">
        <f t="shared" si="8"/>
        <v>23355</v>
      </c>
      <c r="AI64" s="81"/>
      <c r="AN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</row>
    <row r="65" spans="1:57" outlineLevel="1" x14ac:dyDescent="0.25">
      <c r="A65" s="40"/>
      <c r="B65" s="172" t="str">
        <f>+[9]AREA!A41</f>
        <v>Jateng</v>
      </c>
      <c r="C65" s="42">
        <v>61</v>
      </c>
      <c r="D65" s="43" t="str">
        <f>+[9]AREA!C41</f>
        <v>Purworejo</v>
      </c>
      <c r="E65" s="77">
        <f>+[9]AREA!D41</f>
        <v>10431</v>
      </c>
      <c r="F65" s="78">
        <f>+[9]AREA!E41</f>
        <v>3650.85</v>
      </c>
      <c r="G65" s="79">
        <f>+[9]AREA!F41</f>
        <v>0.5</v>
      </c>
      <c r="H65" s="77">
        <f>+[9]AREA!G41</f>
        <v>0</v>
      </c>
      <c r="I65" s="78">
        <f>+[9]AREA!H41</f>
        <v>0</v>
      </c>
      <c r="J65" s="76">
        <f>+[9]AREA!I41</f>
        <v>0</v>
      </c>
      <c r="K65" s="77">
        <f>+[9]AREA!J41</f>
        <v>1803</v>
      </c>
      <c r="L65" s="78">
        <f>+[9]AREA!K41</f>
        <v>1683</v>
      </c>
      <c r="M65" s="78">
        <f>+[9]AREA!L41</f>
        <v>5</v>
      </c>
      <c r="N65" s="80"/>
      <c r="O65" s="77">
        <f>+[9]AREA!M41</f>
        <v>12234</v>
      </c>
      <c r="P65" s="78">
        <f>+[9]AREA!N41</f>
        <v>5333.85</v>
      </c>
      <c r="Q65" s="76">
        <f t="shared" si="1"/>
        <v>5.5</v>
      </c>
      <c r="R65" s="48"/>
      <c r="S65" s="49">
        <v>22.866067363448202</v>
      </c>
      <c r="T65" s="52">
        <f t="shared" si="2"/>
        <v>5</v>
      </c>
      <c r="U65" s="52">
        <f t="shared" si="3"/>
        <v>0</v>
      </c>
      <c r="V65" s="173">
        <f t="shared" si="4"/>
        <v>0.5</v>
      </c>
      <c r="W65" s="52">
        <f t="shared" si="9"/>
        <v>1</v>
      </c>
      <c r="X65" s="53">
        <v>1</v>
      </c>
      <c r="Y65" s="53"/>
      <c r="Z65" s="54">
        <f t="shared" si="5"/>
        <v>1683</v>
      </c>
      <c r="AA65" s="54">
        <f t="shared" si="6"/>
        <v>0</v>
      </c>
      <c r="AB65" s="54">
        <f t="shared" si="7"/>
        <v>3650.85</v>
      </c>
      <c r="AC65" s="54">
        <f>+[6]PSETK_Kab!D65</f>
        <v>8747.17</v>
      </c>
      <c r="AD65" s="54"/>
      <c r="AE65" s="54">
        <f>+[6]PSETK_Pusat!C234</f>
        <v>0</v>
      </c>
      <c r="AF65" s="54">
        <f t="shared" si="8"/>
        <v>8747.17</v>
      </c>
      <c r="AG65" s="54">
        <f t="shared" si="8"/>
        <v>0</v>
      </c>
      <c r="AH65" s="54">
        <f t="shared" si="8"/>
        <v>0</v>
      </c>
      <c r="AI65" s="72"/>
      <c r="AJ65" s="72"/>
      <c r="AN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</row>
    <row r="66" spans="1:57" outlineLevel="1" x14ac:dyDescent="0.25">
      <c r="A66" s="40"/>
      <c r="B66" s="172" t="str">
        <f>+[9]AREA!A42</f>
        <v>Jateng</v>
      </c>
      <c r="C66" s="42">
        <v>62</v>
      </c>
      <c r="D66" s="43" t="str">
        <f>+[9]AREA!C42</f>
        <v>Pekalongan</v>
      </c>
      <c r="E66" s="44">
        <f>+[9]AREA!D42</f>
        <v>0</v>
      </c>
      <c r="F66" s="45">
        <f>+[9]AREA!E42</f>
        <v>0</v>
      </c>
      <c r="G66" s="46">
        <f>+[9]AREA!F42</f>
        <v>0</v>
      </c>
      <c r="H66" s="44">
        <f>+[9]AREA!G42</f>
        <v>0</v>
      </c>
      <c r="I66" s="45">
        <f>+[9]AREA!H42</f>
        <v>0</v>
      </c>
      <c r="J66" s="43">
        <f>+[9]AREA!I42</f>
        <v>0</v>
      </c>
      <c r="K66" s="44">
        <f>+[9]AREA!J42</f>
        <v>1301</v>
      </c>
      <c r="L66" s="45">
        <f>+[9]AREA!K42</f>
        <v>814.58570921840214</v>
      </c>
      <c r="M66" s="45">
        <f>+[9]AREA!L42</f>
        <v>5</v>
      </c>
      <c r="N66" s="47"/>
      <c r="O66" s="44">
        <f>+[9]AREA!M42</f>
        <v>1301</v>
      </c>
      <c r="P66" s="45">
        <f>+[9]AREA!N42</f>
        <v>814.58570921840214</v>
      </c>
      <c r="Q66" s="43">
        <f t="shared" si="1"/>
        <v>5</v>
      </c>
      <c r="R66" s="48"/>
      <c r="S66" s="49">
        <v>21.799055353954582</v>
      </c>
      <c r="T66" s="52">
        <f t="shared" si="2"/>
        <v>5</v>
      </c>
      <c r="U66" s="52">
        <f t="shared" si="3"/>
        <v>0</v>
      </c>
      <c r="V66" s="173">
        <f t="shared" si="4"/>
        <v>0</v>
      </c>
      <c r="W66" s="52">
        <f t="shared" si="9"/>
        <v>1</v>
      </c>
      <c r="X66" s="53">
        <v>1</v>
      </c>
      <c r="Y66" s="53"/>
      <c r="Z66" s="54">
        <f t="shared" si="5"/>
        <v>814.58570921840214</v>
      </c>
      <c r="AA66" s="54">
        <f t="shared" si="6"/>
        <v>0</v>
      </c>
      <c r="AB66" s="54">
        <f t="shared" si="7"/>
        <v>0</v>
      </c>
      <c r="AC66" s="54">
        <f>+[6]PSETK_Kab!D66</f>
        <v>20968.5</v>
      </c>
      <c r="AD66" s="54"/>
      <c r="AE66" s="54">
        <f>+[6]PSETK_Pusat!C235</f>
        <v>29647.8</v>
      </c>
      <c r="AF66" s="54">
        <f t="shared" si="8"/>
        <v>20968.5</v>
      </c>
      <c r="AG66" s="54">
        <f t="shared" si="8"/>
        <v>0</v>
      </c>
      <c r="AH66" s="54">
        <f t="shared" si="8"/>
        <v>29647.8</v>
      </c>
    </row>
    <row r="67" spans="1:57" outlineLevel="1" x14ac:dyDescent="0.25">
      <c r="A67" s="40"/>
      <c r="B67" s="172" t="str">
        <f>+[9]AREA!A43</f>
        <v>Jateng</v>
      </c>
      <c r="C67" s="42">
        <v>63</v>
      </c>
      <c r="D67" s="43" t="str">
        <f>+[9]AREA!C43</f>
        <v>Pati</v>
      </c>
      <c r="E67" s="44">
        <f>+[9]AREA!D43</f>
        <v>37451</v>
      </c>
      <c r="F67" s="45">
        <f>+[9]AREA!E43</f>
        <v>6591</v>
      </c>
      <c r="G67" s="46">
        <f>+[9]AREA!F43</f>
        <v>1</v>
      </c>
      <c r="H67" s="44">
        <f>+[9]AREA!G43</f>
        <v>0</v>
      </c>
      <c r="I67" s="45">
        <f>+[9]AREA!H43</f>
        <v>0</v>
      </c>
      <c r="J67" s="43">
        <f>+[9]AREA!I43</f>
        <v>0</v>
      </c>
      <c r="K67" s="44">
        <f>+[9]AREA!J43</f>
        <v>5549.8600000000006</v>
      </c>
      <c r="L67" s="45">
        <f>+[9]AREA!K43</f>
        <v>2431.3909372294866</v>
      </c>
      <c r="M67" s="45">
        <f>+[9]AREA!L43</f>
        <v>13</v>
      </c>
      <c r="N67" s="47"/>
      <c r="O67" s="44">
        <f>+[9]AREA!M43</f>
        <v>43000.86</v>
      </c>
      <c r="P67" s="45">
        <f>+[9]AREA!N43</f>
        <v>9022.3909372294875</v>
      </c>
      <c r="Q67" s="43">
        <f t="shared" si="1"/>
        <v>14</v>
      </c>
      <c r="R67" s="48"/>
      <c r="S67" s="49">
        <v>106.86274656759898</v>
      </c>
      <c r="T67" s="52">
        <f t="shared" si="2"/>
        <v>13</v>
      </c>
      <c r="U67" s="52">
        <f t="shared" si="3"/>
        <v>0</v>
      </c>
      <c r="V67" s="173">
        <f t="shared" si="4"/>
        <v>1</v>
      </c>
      <c r="W67" s="52">
        <f t="shared" si="9"/>
        <v>1</v>
      </c>
      <c r="X67" s="53">
        <v>1</v>
      </c>
      <c r="Y67" s="53"/>
      <c r="Z67" s="54">
        <f t="shared" si="5"/>
        <v>2431.3909372294866</v>
      </c>
      <c r="AA67" s="54">
        <f t="shared" si="6"/>
        <v>0</v>
      </c>
      <c r="AB67" s="54">
        <f t="shared" si="7"/>
        <v>6591</v>
      </c>
      <c r="AC67" s="54">
        <f>+[6]PSETK_Kab!D67</f>
        <v>10693.47</v>
      </c>
      <c r="AD67" s="54"/>
      <c r="AE67" s="54">
        <f>+[6]PSETK_Pusat!C236</f>
        <v>0</v>
      </c>
      <c r="AF67" s="54">
        <f t="shared" si="8"/>
        <v>10693.47</v>
      </c>
      <c r="AG67" s="54">
        <f t="shared" si="8"/>
        <v>0</v>
      </c>
      <c r="AH67" s="54">
        <f t="shared" si="8"/>
        <v>0</v>
      </c>
      <c r="AI67" s="81"/>
      <c r="AJ67" s="81"/>
      <c r="AN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</row>
    <row r="68" spans="1:57" outlineLevel="1" x14ac:dyDescent="0.25">
      <c r="A68" s="40"/>
      <c r="B68" s="172" t="str">
        <f>+[9]AREA!A44</f>
        <v>Jateng</v>
      </c>
      <c r="C68" s="42">
        <v>64</v>
      </c>
      <c r="D68" s="43" t="str">
        <f>+[9]AREA!C44</f>
        <v>Banyumas</v>
      </c>
      <c r="E68" s="77">
        <f>+[9]AREA!D44</f>
        <v>0</v>
      </c>
      <c r="F68" s="78">
        <f>+[9]AREA!E44</f>
        <v>0</v>
      </c>
      <c r="G68" s="79">
        <f>+[9]AREA!F44</f>
        <v>0</v>
      </c>
      <c r="H68" s="77">
        <f>+[9]AREA!G44</f>
        <v>0</v>
      </c>
      <c r="I68" s="78">
        <f>+[9]AREA!H44</f>
        <v>0</v>
      </c>
      <c r="J68" s="76">
        <f>+[9]AREA!I44</f>
        <v>0</v>
      </c>
      <c r="K68" s="77">
        <f>+[9]AREA!J44</f>
        <v>3104.8850000000002</v>
      </c>
      <c r="L68" s="78">
        <f>+[9]AREA!K44</f>
        <v>1389.3799768947933</v>
      </c>
      <c r="M68" s="78">
        <f>+[9]AREA!L44</f>
        <v>7</v>
      </c>
      <c r="N68" s="80"/>
      <c r="O68" s="77">
        <f>+[9]AREA!M44</f>
        <v>3104.8850000000002</v>
      </c>
      <c r="P68" s="78">
        <f>+[9]AREA!N44</f>
        <v>1389.3799768947933</v>
      </c>
      <c r="Q68" s="76">
        <f t="shared" si="1"/>
        <v>7</v>
      </c>
      <c r="R68" s="48"/>
      <c r="S68" s="49">
        <v>40.381069499285914</v>
      </c>
      <c r="T68" s="52">
        <f t="shared" si="2"/>
        <v>7</v>
      </c>
      <c r="U68" s="52">
        <f t="shared" si="3"/>
        <v>0</v>
      </c>
      <c r="V68" s="173">
        <f t="shared" si="4"/>
        <v>0</v>
      </c>
      <c r="W68" s="52">
        <f t="shared" si="9"/>
        <v>1</v>
      </c>
      <c r="X68" s="53">
        <v>1</v>
      </c>
      <c r="Y68" s="53"/>
      <c r="Z68" s="54">
        <f t="shared" si="5"/>
        <v>1389.3799768947933</v>
      </c>
      <c r="AA68" s="54">
        <f t="shared" si="6"/>
        <v>0</v>
      </c>
      <c r="AB68" s="54">
        <f t="shared" si="7"/>
        <v>0</v>
      </c>
      <c r="AC68" s="54">
        <f>+[6]PSETK_Kab!D68</f>
        <v>17504</v>
      </c>
      <c r="AD68" s="54"/>
      <c r="AE68" s="54">
        <f>+[6]PSETK_Pusat!C239</f>
        <v>0</v>
      </c>
      <c r="AF68" s="54">
        <f t="shared" si="8"/>
        <v>17504</v>
      </c>
      <c r="AG68" s="54">
        <f t="shared" si="8"/>
        <v>0</v>
      </c>
      <c r="AH68" s="54">
        <f t="shared" si="8"/>
        <v>0</v>
      </c>
    </row>
    <row r="69" spans="1:57" outlineLevel="1" x14ac:dyDescent="0.25">
      <c r="A69" s="6"/>
      <c r="B69" s="174" t="str">
        <f>+[9]AREA!A45</f>
        <v>Jateng</v>
      </c>
      <c r="C69" s="57">
        <v>65</v>
      </c>
      <c r="D69" s="174" t="str">
        <f>+[9]AREA!C45</f>
        <v>Cilacap</v>
      </c>
      <c r="E69" s="83">
        <f>+[9]AREA!D45</f>
        <v>21537</v>
      </c>
      <c r="F69" s="84">
        <f>+[9]AREA!E45</f>
        <v>3352.65</v>
      </c>
      <c r="G69" s="85">
        <f>+[9]AREA!F45</f>
        <v>0.5</v>
      </c>
      <c r="H69" s="83">
        <f>+[9]AREA!G45</f>
        <v>0</v>
      </c>
      <c r="I69" s="84">
        <f>+[9]AREA!H45</f>
        <v>0</v>
      </c>
      <c r="J69" s="82">
        <f>+[9]AREA!I45</f>
        <v>0</v>
      </c>
      <c r="K69" s="83">
        <f>+[9]AREA!J45</f>
        <v>4836</v>
      </c>
      <c r="L69" s="84">
        <f>+[9]AREA!K45</f>
        <v>2532.0461219432145</v>
      </c>
      <c r="M69" s="84">
        <f>+[9]AREA!L45</f>
        <v>13</v>
      </c>
      <c r="N69" s="86"/>
      <c r="O69" s="83">
        <f>+[9]AREA!M45</f>
        <v>26373</v>
      </c>
      <c r="P69" s="84">
        <f>+[9]AREA!N45</f>
        <v>5884.6961219432142</v>
      </c>
      <c r="Q69" s="82">
        <f t="shared" si="1"/>
        <v>13.5</v>
      </c>
      <c r="R69" s="63"/>
      <c r="S69" s="64">
        <v>246.7038467150191</v>
      </c>
      <c r="T69" s="67">
        <f t="shared" si="2"/>
        <v>13</v>
      </c>
      <c r="U69" s="67">
        <f t="shared" si="3"/>
        <v>0</v>
      </c>
      <c r="V69" s="175">
        <f t="shared" si="4"/>
        <v>0.5</v>
      </c>
      <c r="W69" s="67">
        <f t="shared" si="9"/>
        <v>1</v>
      </c>
      <c r="X69" s="68">
        <v>1</v>
      </c>
      <c r="Y69" s="68"/>
      <c r="Z69" s="69">
        <f t="shared" si="5"/>
        <v>2532.0461219432145</v>
      </c>
      <c r="AA69" s="69">
        <f t="shared" si="6"/>
        <v>0</v>
      </c>
      <c r="AB69" s="69">
        <f t="shared" si="7"/>
        <v>3352.65</v>
      </c>
      <c r="AC69" s="69">
        <f>+[6]PSETK_Kab!D69</f>
        <v>8294</v>
      </c>
      <c r="AD69" s="69"/>
      <c r="AE69" s="69">
        <f>+[6]PSETK_Pusat!C238</f>
        <v>0</v>
      </c>
      <c r="AF69" s="69">
        <f t="shared" si="8"/>
        <v>8294</v>
      </c>
      <c r="AG69" s="69">
        <f t="shared" si="8"/>
        <v>0</v>
      </c>
      <c r="AH69" s="69">
        <f t="shared" si="8"/>
        <v>0</v>
      </c>
      <c r="AI69" s="72"/>
      <c r="AJ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</row>
    <row r="70" spans="1:57" outlineLevel="1" x14ac:dyDescent="0.25">
      <c r="A70" s="71" t="s">
        <v>76</v>
      </c>
      <c r="B70" s="172" t="str">
        <f>+[9]AREA!A46</f>
        <v>Jatim</v>
      </c>
      <c r="C70" s="42">
        <v>66</v>
      </c>
      <c r="D70" s="43" t="str">
        <f>+[9]AREA!C46</f>
        <v>Bojonegoro</v>
      </c>
      <c r="E70" s="44">
        <f>+[9]AREA!D46</f>
        <v>0</v>
      </c>
      <c r="F70" s="45">
        <f>+[9]AREA!E46</f>
        <v>0</v>
      </c>
      <c r="G70" s="46">
        <f>+[9]AREA!F46</f>
        <v>0</v>
      </c>
      <c r="H70" s="44">
        <f>+[9]AREA!G46</f>
        <v>1733</v>
      </c>
      <c r="I70" s="45">
        <f>+[9]AREA!H46</f>
        <v>408.64139999999998</v>
      </c>
      <c r="J70" s="43">
        <f>+[9]AREA!I46</f>
        <v>1</v>
      </c>
      <c r="K70" s="44">
        <f>+[9]AREA!J46</f>
        <v>2445</v>
      </c>
      <c r="L70" s="45">
        <f>+[9]AREA!K46</f>
        <v>1023.2325</v>
      </c>
      <c r="M70" s="45">
        <f>+[9]AREA!L46</f>
        <v>5</v>
      </c>
      <c r="N70" s="47"/>
      <c r="O70" s="44">
        <f>+[9]AREA!M46</f>
        <v>4178</v>
      </c>
      <c r="P70" s="45">
        <f>+[9]AREA!N46</f>
        <v>1431.8739</v>
      </c>
      <c r="Q70" s="43">
        <f t="shared" ref="Q70:Q78" si="10">+M70+J70+G70</f>
        <v>6</v>
      </c>
      <c r="R70" s="48"/>
      <c r="S70" s="49">
        <v>109.84355131732035</v>
      </c>
      <c r="T70" s="52">
        <f t="shared" ref="T70:T78" si="11">+M70</f>
        <v>5</v>
      </c>
      <c r="U70" s="52">
        <f t="shared" ref="U70:U78" si="12">+J70</f>
        <v>1</v>
      </c>
      <c r="V70" s="173">
        <f t="shared" ref="V70:V78" si="13">+G70</f>
        <v>0</v>
      </c>
      <c r="W70" s="52">
        <f t="shared" si="9"/>
        <v>1</v>
      </c>
      <c r="X70" s="53">
        <v>1</v>
      </c>
      <c r="Y70" s="53">
        <v>1</v>
      </c>
      <c r="Z70" s="54">
        <f t="shared" ref="Z70:Z78" si="14">+L70</f>
        <v>1023.2325</v>
      </c>
      <c r="AA70" s="54">
        <f t="shared" ref="AA70:AA78" si="15">+I70</f>
        <v>408.64139999999998</v>
      </c>
      <c r="AB70" s="54">
        <f t="shared" ref="AB70:AB78" si="16">+F70</f>
        <v>0</v>
      </c>
      <c r="AC70" s="54">
        <f>+[6]PSETK_Kab!D70</f>
        <v>11407</v>
      </c>
      <c r="AD70" s="54">
        <f>+[6]PSETK_Prov!D13</f>
        <v>69645</v>
      </c>
      <c r="AE70" s="54">
        <f>+[6]PSETK_Pusat!C248</f>
        <v>0</v>
      </c>
      <c r="AF70" s="54">
        <f t="shared" ref="AF70:AH78" si="17">+AC70</f>
        <v>11407</v>
      </c>
      <c r="AG70" s="54">
        <f t="shared" si="17"/>
        <v>69645</v>
      </c>
      <c r="AH70" s="54">
        <f t="shared" si="17"/>
        <v>0</v>
      </c>
    </row>
    <row r="71" spans="1:57" outlineLevel="1" x14ac:dyDescent="0.25">
      <c r="A71" s="40"/>
      <c r="B71" s="172" t="str">
        <f>+[9]AREA!A47</f>
        <v>Jatim</v>
      </c>
      <c r="C71" s="42">
        <v>67</v>
      </c>
      <c r="D71" s="43" t="str">
        <f>+[9]AREA!C47</f>
        <v>Ngawi</v>
      </c>
      <c r="E71" s="44">
        <f>+[9]AREA!D47</f>
        <v>3833</v>
      </c>
      <c r="F71" s="45">
        <f>+[9]AREA!E47</f>
        <v>1341</v>
      </c>
      <c r="G71" s="46">
        <f>+[9]AREA!F47</f>
        <v>0.5</v>
      </c>
      <c r="H71" s="44">
        <f>+[9]AREA!G47</f>
        <v>1332</v>
      </c>
      <c r="I71" s="45">
        <f>+[9]AREA!H47</f>
        <v>314.0856</v>
      </c>
      <c r="J71" s="43">
        <f>+[9]AREA!I47</f>
        <v>1</v>
      </c>
      <c r="K71" s="44">
        <f>+[9]AREA!J47</f>
        <v>5360</v>
      </c>
      <c r="L71" s="45">
        <f>+[9]AREA!K47</f>
        <v>2127.9339434685621</v>
      </c>
      <c r="M71" s="45">
        <f>+[9]AREA!L47</f>
        <v>12</v>
      </c>
      <c r="N71" s="47"/>
      <c r="O71" s="44">
        <f>+[9]AREA!M47</f>
        <v>10525</v>
      </c>
      <c r="P71" s="45">
        <f>+[9]AREA!N47</f>
        <v>3783.019543468562</v>
      </c>
      <c r="Q71" s="43">
        <f t="shared" si="10"/>
        <v>13.5</v>
      </c>
      <c r="R71" s="48"/>
      <c r="S71" s="49">
        <v>42.195523421429812</v>
      </c>
      <c r="T71" s="52">
        <f t="shared" si="11"/>
        <v>12</v>
      </c>
      <c r="U71" s="52">
        <f t="shared" si="12"/>
        <v>1</v>
      </c>
      <c r="V71" s="173">
        <f t="shared" si="13"/>
        <v>0.5</v>
      </c>
      <c r="W71" s="52">
        <f t="shared" ref="W71:W78" si="18">+W70</f>
        <v>1</v>
      </c>
      <c r="X71" s="53">
        <v>1</v>
      </c>
      <c r="Y71" s="53"/>
      <c r="Z71" s="54">
        <f t="shared" si="14"/>
        <v>2127.9339434685621</v>
      </c>
      <c r="AA71" s="54">
        <f t="shared" si="15"/>
        <v>314.0856</v>
      </c>
      <c r="AB71" s="54">
        <f t="shared" si="16"/>
        <v>1341</v>
      </c>
      <c r="AC71" s="54">
        <f>+[6]PSETK_Kab!D71</f>
        <v>9666.1</v>
      </c>
      <c r="AD71" s="54"/>
      <c r="AE71" s="54">
        <f>+[6]PSETK_Pusat!C245</f>
        <v>16688</v>
      </c>
      <c r="AF71" s="54">
        <f t="shared" si="17"/>
        <v>9666.1</v>
      </c>
      <c r="AG71" s="54">
        <f t="shared" si="17"/>
        <v>0</v>
      </c>
      <c r="AH71" s="54">
        <f t="shared" si="17"/>
        <v>16688</v>
      </c>
    </row>
    <row r="72" spans="1:57" outlineLevel="1" x14ac:dyDescent="0.25">
      <c r="A72" s="40"/>
      <c r="B72" s="172" t="str">
        <f>+[9]AREA!A48</f>
        <v>Jatim</v>
      </c>
      <c r="C72" s="42">
        <v>68</v>
      </c>
      <c r="D72" s="43" t="str">
        <f>+[9]AREA!C48</f>
        <v>Lamongan</v>
      </c>
      <c r="E72" s="44">
        <f>+[9]AREA!D48</f>
        <v>0</v>
      </c>
      <c r="F72" s="45">
        <f>+[9]AREA!E48</f>
        <v>0</v>
      </c>
      <c r="G72" s="46">
        <f>+[9]AREA!F48</f>
        <v>0</v>
      </c>
      <c r="H72" s="44">
        <f>+[9]AREA!G48</f>
        <v>1779</v>
      </c>
      <c r="I72" s="45">
        <f>+[9]AREA!H48</f>
        <v>419.48819999999995</v>
      </c>
      <c r="J72" s="43">
        <f>+[9]AREA!I48</f>
        <v>1</v>
      </c>
      <c r="K72" s="44">
        <f>+[9]AREA!J48</f>
        <v>7231</v>
      </c>
      <c r="L72" s="45">
        <f>+[9]AREA!K48</f>
        <v>3738.7894995748456</v>
      </c>
      <c r="M72" s="45">
        <f>+[9]AREA!L48</f>
        <v>15</v>
      </c>
      <c r="N72" s="47"/>
      <c r="O72" s="44">
        <f>+[9]AREA!M48</f>
        <v>9010</v>
      </c>
      <c r="P72" s="45">
        <f>+[9]AREA!N48</f>
        <v>4158.2776995748454</v>
      </c>
      <c r="Q72" s="43">
        <f t="shared" si="10"/>
        <v>16</v>
      </c>
      <c r="R72" s="48"/>
      <c r="S72" s="49">
        <v>51.504669698256869</v>
      </c>
      <c r="T72" s="52">
        <f t="shared" si="11"/>
        <v>15</v>
      </c>
      <c r="U72" s="52">
        <f t="shared" si="12"/>
        <v>1</v>
      </c>
      <c r="V72" s="173">
        <f t="shared" si="13"/>
        <v>0</v>
      </c>
      <c r="W72" s="52">
        <f t="shared" si="18"/>
        <v>1</v>
      </c>
      <c r="X72" s="53">
        <v>1</v>
      </c>
      <c r="Y72" s="53"/>
      <c r="Z72" s="54">
        <f t="shared" si="14"/>
        <v>3738.7894995748456</v>
      </c>
      <c r="AA72" s="54">
        <f t="shared" si="15"/>
        <v>419.48819999999995</v>
      </c>
      <c r="AB72" s="54">
        <f t="shared" si="16"/>
        <v>0</v>
      </c>
      <c r="AC72" s="54">
        <f>+[6]PSETK_Kab!D72</f>
        <v>34379</v>
      </c>
      <c r="AD72" s="54"/>
      <c r="AE72" s="54">
        <f>+[6]PSETK_Pusat!C242</f>
        <v>4964</v>
      </c>
      <c r="AF72" s="54">
        <f t="shared" si="17"/>
        <v>34379</v>
      </c>
      <c r="AG72" s="54">
        <f t="shared" si="17"/>
        <v>0</v>
      </c>
      <c r="AH72" s="54">
        <f t="shared" si="17"/>
        <v>4964</v>
      </c>
    </row>
    <row r="73" spans="1:57" outlineLevel="1" x14ac:dyDescent="0.25">
      <c r="A73" s="40"/>
      <c r="B73" s="172" t="str">
        <f>+[9]AREA!A49</f>
        <v>Jatim</v>
      </c>
      <c r="C73" s="42">
        <v>69</v>
      </c>
      <c r="D73" s="43" t="str">
        <f>+[9]AREA!C49</f>
        <v>Kediri</v>
      </c>
      <c r="E73" s="44">
        <f>+[9]AREA!D49</f>
        <v>21506</v>
      </c>
      <c r="F73" s="45">
        <f>+[9]AREA!E49</f>
        <v>5361.2</v>
      </c>
      <c r="G73" s="46">
        <f>+[9]AREA!F49</f>
        <v>1</v>
      </c>
      <c r="H73" s="44">
        <f>+[9]AREA!G49</f>
        <v>1637</v>
      </c>
      <c r="I73" s="45">
        <f>+[9]AREA!H49</f>
        <v>386.00459999999998</v>
      </c>
      <c r="J73" s="43">
        <f>+[9]AREA!I49</f>
        <v>1</v>
      </c>
      <c r="K73" s="44">
        <f>+[9]AREA!J49</f>
        <v>5718</v>
      </c>
      <c r="L73" s="45">
        <f>+[9]AREA!K49</f>
        <v>1682.5144329141613</v>
      </c>
      <c r="M73" s="45">
        <f>+[9]AREA!L49</f>
        <v>15</v>
      </c>
      <c r="N73" s="47"/>
      <c r="O73" s="44">
        <f>+[9]AREA!M49</f>
        <v>28861</v>
      </c>
      <c r="P73" s="45">
        <f>+[9]AREA!N49</f>
        <v>7429.7190329141613</v>
      </c>
      <c r="Q73" s="43">
        <f t="shared" si="10"/>
        <v>17</v>
      </c>
      <c r="R73" s="48"/>
      <c r="S73" s="49">
        <v>72.553348856535067</v>
      </c>
      <c r="T73" s="52">
        <f t="shared" si="11"/>
        <v>15</v>
      </c>
      <c r="U73" s="52">
        <f t="shared" si="12"/>
        <v>1</v>
      </c>
      <c r="V73" s="173">
        <f t="shared" si="13"/>
        <v>1</v>
      </c>
      <c r="W73" s="52">
        <f t="shared" si="18"/>
        <v>1</v>
      </c>
      <c r="X73" s="53">
        <v>1</v>
      </c>
      <c r="Y73" s="53"/>
      <c r="Z73" s="54">
        <f t="shared" si="14"/>
        <v>1682.5144329141613</v>
      </c>
      <c r="AA73" s="54">
        <f t="shared" si="15"/>
        <v>386.00459999999998</v>
      </c>
      <c r="AB73" s="54">
        <f t="shared" si="16"/>
        <v>5361.2</v>
      </c>
      <c r="AC73" s="54">
        <f>+[6]PSETK_Kab!D73</f>
        <v>13123.35</v>
      </c>
      <c r="AD73" s="54"/>
      <c r="AE73" s="54">
        <f>+[6]PSETK_Pusat!C247</f>
        <v>22281</v>
      </c>
      <c r="AF73" s="54">
        <f t="shared" si="17"/>
        <v>13123.35</v>
      </c>
      <c r="AG73" s="54">
        <f t="shared" si="17"/>
        <v>0</v>
      </c>
      <c r="AH73" s="54">
        <f t="shared" si="17"/>
        <v>22281</v>
      </c>
      <c r="AI73" s="72"/>
      <c r="AJ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</row>
    <row r="74" spans="1:57" outlineLevel="1" x14ac:dyDescent="0.25">
      <c r="A74" s="40"/>
      <c r="B74" s="172" t="str">
        <f>+[9]AREA!A50</f>
        <v>Jatim</v>
      </c>
      <c r="C74" s="42">
        <v>70</v>
      </c>
      <c r="D74" s="43" t="str">
        <f>+[9]AREA!C50</f>
        <v>Madiun</v>
      </c>
      <c r="E74" s="44">
        <f>+[9]AREA!D50</f>
        <v>2831</v>
      </c>
      <c r="F74" s="45">
        <f>+[9]AREA!E50</f>
        <v>990.84999999999991</v>
      </c>
      <c r="G74" s="46">
        <f>+[9]AREA!F50</f>
        <v>0.5</v>
      </c>
      <c r="H74" s="44">
        <f>+[9]AREA!G50</f>
        <v>1884</v>
      </c>
      <c r="I74" s="45">
        <f>+[9]AREA!H50</f>
        <v>444.24719999999996</v>
      </c>
      <c r="J74" s="43">
        <f>+[9]AREA!I50</f>
        <v>1</v>
      </c>
      <c r="K74" s="44">
        <f>+[9]AREA!J50</f>
        <v>3766</v>
      </c>
      <c r="L74" s="45">
        <f>+[9]AREA!K50</f>
        <v>1129.7447262629239</v>
      </c>
      <c r="M74" s="45">
        <f>+[9]AREA!L50</f>
        <v>8</v>
      </c>
      <c r="N74" s="47"/>
      <c r="O74" s="44">
        <f>+[9]AREA!M50</f>
        <v>8481</v>
      </c>
      <c r="P74" s="45">
        <f>+[9]AREA!N50</f>
        <v>2564.8419262629241</v>
      </c>
      <c r="Q74" s="43">
        <f t="shared" si="10"/>
        <v>9.5</v>
      </c>
      <c r="R74" s="48"/>
      <c r="S74" s="49">
        <v>68.144721986309818</v>
      </c>
      <c r="T74" s="52">
        <f t="shared" si="11"/>
        <v>8</v>
      </c>
      <c r="U74" s="52">
        <f t="shared" si="12"/>
        <v>1</v>
      </c>
      <c r="V74" s="173">
        <f t="shared" si="13"/>
        <v>0.5</v>
      </c>
      <c r="W74" s="52">
        <f t="shared" si="18"/>
        <v>1</v>
      </c>
      <c r="X74" s="53">
        <v>1</v>
      </c>
      <c r="Y74" s="53"/>
      <c r="Z74" s="54">
        <f t="shared" si="14"/>
        <v>1129.7447262629239</v>
      </c>
      <c r="AA74" s="54">
        <f t="shared" si="15"/>
        <v>444.24719999999996</v>
      </c>
      <c r="AB74" s="54">
        <f t="shared" si="16"/>
        <v>990.84999999999991</v>
      </c>
      <c r="AC74" s="54">
        <f>+[6]PSETK_Kab!D74</f>
        <v>25334</v>
      </c>
      <c r="AD74" s="54"/>
      <c r="AE74" s="54">
        <f>+[6]PSETK_Pusat!C240</f>
        <v>10580</v>
      </c>
      <c r="AF74" s="54">
        <f t="shared" si="17"/>
        <v>25334</v>
      </c>
      <c r="AG74" s="54">
        <f t="shared" si="17"/>
        <v>0</v>
      </c>
      <c r="AH74" s="54">
        <f t="shared" si="17"/>
        <v>10580</v>
      </c>
      <c r="AI74" s="72"/>
      <c r="AJ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</row>
    <row r="75" spans="1:57" outlineLevel="1" x14ac:dyDescent="0.25">
      <c r="A75" s="40"/>
      <c r="B75" s="172" t="str">
        <f>+[9]AREA!A51</f>
        <v>Jatim</v>
      </c>
      <c r="C75" s="42">
        <v>71</v>
      </c>
      <c r="D75" s="43" t="str">
        <f>+[9]AREA!C51</f>
        <v>Lumajang</v>
      </c>
      <c r="E75" s="44">
        <f>+[9]AREA!D51</f>
        <v>887</v>
      </c>
      <c r="F75" s="45">
        <f>+[9]AREA!E51</f>
        <v>310</v>
      </c>
      <c r="G75" s="46">
        <f>+[9]AREA!F51</f>
        <v>0.5</v>
      </c>
      <c r="H75" s="44">
        <f>+[9]AREA!G51</f>
        <v>1920</v>
      </c>
      <c r="I75" s="45">
        <f>+[9]AREA!H51</f>
        <v>452.73599999999999</v>
      </c>
      <c r="J75" s="43">
        <f>+[9]AREA!I51</f>
        <v>1</v>
      </c>
      <c r="K75" s="44">
        <f>+[9]AREA!J51</f>
        <v>4975</v>
      </c>
      <c r="L75" s="45">
        <f>+[9]AREA!K51</f>
        <v>2882.0533205079778</v>
      </c>
      <c r="M75" s="45">
        <f>+[9]AREA!L51</f>
        <v>9</v>
      </c>
      <c r="N75" s="47"/>
      <c r="O75" s="44">
        <f>+[9]AREA!M51</f>
        <v>7782</v>
      </c>
      <c r="P75" s="45">
        <f>+[9]AREA!N51</f>
        <v>3644.7893205079777</v>
      </c>
      <c r="Q75" s="43">
        <f t="shared" si="10"/>
        <v>10.5</v>
      </c>
      <c r="R75" s="48"/>
      <c r="S75" s="49">
        <v>74.130659359568995</v>
      </c>
      <c r="T75" s="52">
        <f t="shared" si="11"/>
        <v>9</v>
      </c>
      <c r="U75" s="52">
        <f t="shared" si="12"/>
        <v>1</v>
      </c>
      <c r="V75" s="173">
        <f t="shared" si="13"/>
        <v>0.5</v>
      </c>
      <c r="W75" s="52">
        <f t="shared" si="18"/>
        <v>1</v>
      </c>
      <c r="X75" s="53">
        <v>1</v>
      </c>
      <c r="Y75" s="53"/>
      <c r="Z75" s="54">
        <f t="shared" si="14"/>
        <v>2882.0533205079778</v>
      </c>
      <c r="AA75" s="54">
        <f t="shared" si="15"/>
        <v>452.73599999999999</v>
      </c>
      <c r="AB75" s="54">
        <f t="shared" si="16"/>
        <v>310</v>
      </c>
      <c r="AC75" s="54">
        <f>+[6]PSETK_Kab!D75</f>
        <v>17270</v>
      </c>
      <c r="AD75" s="54"/>
      <c r="AE75" s="54">
        <f>+[6]PSETK_Pusat!C244</f>
        <v>0</v>
      </c>
      <c r="AF75" s="54">
        <f t="shared" si="17"/>
        <v>17270</v>
      </c>
      <c r="AG75" s="54">
        <f t="shared" si="17"/>
        <v>0</v>
      </c>
      <c r="AH75" s="54">
        <f t="shared" si="17"/>
        <v>0</v>
      </c>
      <c r="AI75" s="72"/>
      <c r="AJ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</row>
    <row r="76" spans="1:57" outlineLevel="1" x14ac:dyDescent="0.25">
      <c r="A76" s="40"/>
      <c r="B76" s="172" t="str">
        <f>+[9]AREA!A52</f>
        <v>Jatim</v>
      </c>
      <c r="C76" s="42">
        <v>72</v>
      </c>
      <c r="D76" s="43" t="str">
        <f>+[9]AREA!C52</f>
        <v>Jember</v>
      </c>
      <c r="E76" s="44">
        <f>+[9]AREA!D52</f>
        <v>10897</v>
      </c>
      <c r="F76" s="45">
        <f>+[9]AREA!E52</f>
        <v>3813.95</v>
      </c>
      <c r="G76" s="46">
        <f>+[9]AREA!F52</f>
        <v>0.5</v>
      </c>
      <c r="H76" s="44">
        <f>+[9]AREA!G52</f>
        <v>2323</v>
      </c>
      <c r="I76" s="45">
        <f>+[9]AREA!H52</f>
        <v>547.76339999999993</v>
      </c>
      <c r="J76" s="43">
        <f>+[9]AREA!I52</f>
        <v>1</v>
      </c>
      <c r="K76" s="44">
        <f>+[9]AREA!J52</f>
        <v>2544</v>
      </c>
      <c r="L76" s="45">
        <f>+[9]AREA!K52</f>
        <v>1498.330381004482</v>
      </c>
      <c r="M76" s="45">
        <f>+[9]AREA!L52</f>
        <v>9</v>
      </c>
      <c r="N76" s="47"/>
      <c r="O76" s="44">
        <f>+[9]AREA!M52</f>
        <v>15764</v>
      </c>
      <c r="P76" s="45">
        <f>+[9]AREA!N52</f>
        <v>5860.0437810044814</v>
      </c>
      <c r="Q76" s="43">
        <f t="shared" si="10"/>
        <v>10.5</v>
      </c>
      <c r="R76" s="48"/>
      <c r="S76" s="49">
        <v>58.322876438921071</v>
      </c>
      <c r="T76" s="52">
        <f t="shared" si="11"/>
        <v>9</v>
      </c>
      <c r="U76" s="52">
        <f t="shared" si="12"/>
        <v>1</v>
      </c>
      <c r="V76" s="173">
        <f t="shared" si="13"/>
        <v>0.5</v>
      </c>
      <c r="W76" s="52">
        <f t="shared" si="18"/>
        <v>1</v>
      </c>
      <c r="X76" s="53">
        <v>1</v>
      </c>
      <c r="Y76" s="53"/>
      <c r="Z76" s="54">
        <f t="shared" si="14"/>
        <v>1498.330381004482</v>
      </c>
      <c r="AA76" s="54">
        <f t="shared" si="15"/>
        <v>547.76339999999993</v>
      </c>
      <c r="AB76" s="54">
        <f t="shared" si="16"/>
        <v>3813.95</v>
      </c>
      <c r="AC76" s="54">
        <f>+[6]PSETK_Kab!D76</f>
        <v>13665</v>
      </c>
      <c r="AD76" s="54"/>
      <c r="AE76" s="54">
        <f>+[6]PSETK_Pusat!C241</f>
        <v>42811</v>
      </c>
      <c r="AF76" s="54">
        <f t="shared" si="17"/>
        <v>13665</v>
      </c>
      <c r="AG76" s="54">
        <f t="shared" si="17"/>
        <v>0</v>
      </c>
      <c r="AH76" s="54">
        <f t="shared" si="17"/>
        <v>42811</v>
      </c>
      <c r="AI76" s="72"/>
      <c r="AJ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</row>
    <row r="77" spans="1:57" outlineLevel="1" x14ac:dyDescent="0.25">
      <c r="A77" s="40"/>
      <c r="B77" s="172" t="str">
        <f>+[9]AREA!A53</f>
        <v>Jatim</v>
      </c>
      <c r="C77" s="42">
        <v>73</v>
      </c>
      <c r="D77" s="43" t="str">
        <f>+[9]AREA!C53</f>
        <v>Jombang</v>
      </c>
      <c r="E77" s="44">
        <f>+[9]AREA!D53</f>
        <v>31553</v>
      </c>
      <c r="F77" s="45">
        <f>+[9]AREA!E53</f>
        <v>8372.9</v>
      </c>
      <c r="G77" s="46">
        <f>+[9]AREA!F53</f>
        <v>1</v>
      </c>
      <c r="H77" s="44">
        <f>+[9]AREA!G53</f>
        <v>1812</v>
      </c>
      <c r="I77" s="45">
        <f>+[9]AREA!H53</f>
        <v>427.26959999999997</v>
      </c>
      <c r="J77" s="43">
        <f>+[9]AREA!I53</f>
        <v>1</v>
      </c>
      <c r="K77" s="44">
        <f>+[9]AREA!J53</f>
        <v>3196</v>
      </c>
      <c r="L77" s="45">
        <f>+[9]AREA!K53</f>
        <v>957.04352798361788</v>
      </c>
      <c r="M77" s="45">
        <f>+[9]AREA!L53</f>
        <v>7</v>
      </c>
      <c r="N77" s="47"/>
      <c r="O77" s="44">
        <f>+[9]AREA!M53</f>
        <v>36561</v>
      </c>
      <c r="P77" s="45">
        <f>+[9]AREA!N53</f>
        <v>9757.2131279836176</v>
      </c>
      <c r="Q77" s="43">
        <f t="shared" si="10"/>
        <v>9</v>
      </c>
      <c r="R77" s="48"/>
      <c r="S77" s="49">
        <v>71.452459215740021</v>
      </c>
      <c r="T77" s="52">
        <f t="shared" si="11"/>
        <v>7</v>
      </c>
      <c r="U77" s="52">
        <f t="shared" si="12"/>
        <v>1</v>
      </c>
      <c r="V77" s="173">
        <f t="shared" si="13"/>
        <v>1</v>
      </c>
      <c r="W77" s="52">
        <f t="shared" si="18"/>
        <v>1</v>
      </c>
      <c r="X77" s="53">
        <v>1</v>
      </c>
      <c r="Y77" s="53"/>
      <c r="Z77" s="54">
        <f t="shared" si="14"/>
        <v>957.04352798361788</v>
      </c>
      <c r="AA77" s="54">
        <f t="shared" si="15"/>
        <v>427.26959999999997</v>
      </c>
      <c r="AB77" s="54">
        <f t="shared" si="16"/>
        <v>8372.9</v>
      </c>
      <c r="AC77" s="54">
        <f>+[6]PSETK_Kab!D77</f>
        <v>36479</v>
      </c>
      <c r="AD77" s="54"/>
      <c r="AE77" s="54">
        <f>+[6]PSETK_Pusat!C246</f>
        <v>0</v>
      </c>
      <c r="AF77" s="54">
        <f t="shared" si="17"/>
        <v>36479</v>
      </c>
      <c r="AG77" s="54">
        <f t="shared" si="17"/>
        <v>0</v>
      </c>
      <c r="AH77" s="54">
        <f t="shared" si="17"/>
        <v>0</v>
      </c>
      <c r="AI77" s="72"/>
      <c r="AJ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</row>
    <row r="78" spans="1:57" outlineLevel="1" x14ac:dyDescent="0.25">
      <c r="A78" s="6"/>
      <c r="B78" s="174" t="str">
        <f>+[9]AREA!A54</f>
        <v>Jatim</v>
      </c>
      <c r="C78" s="57">
        <v>74</v>
      </c>
      <c r="D78" s="58" t="str">
        <f>+[9]AREA!C54</f>
        <v>Tuban (replace Sidoarjo)</v>
      </c>
      <c r="E78" s="44">
        <f>+[9]AREA!D54</f>
        <v>0</v>
      </c>
      <c r="F78" s="45">
        <f>+[9]AREA!E54</f>
        <v>0</v>
      </c>
      <c r="G78" s="46">
        <f>+[9]AREA!F54</f>
        <v>0</v>
      </c>
      <c r="H78" s="44">
        <f>+[9]AREA!G54</f>
        <v>2523</v>
      </c>
      <c r="I78" s="45">
        <f>+[9]AREA!H54</f>
        <v>756.9</v>
      </c>
      <c r="J78" s="43">
        <f>+[9]AREA!I54</f>
        <v>1</v>
      </c>
      <c r="K78" s="44">
        <f>+[9]AREA!J54</f>
        <v>3829</v>
      </c>
      <c r="L78" s="45">
        <f>+[9]AREA!K54</f>
        <v>1904.3249683534434</v>
      </c>
      <c r="M78" s="45">
        <f>+[9]AREA!L54</f>
        <v>8</v>
      </c>
      <c r="N78" s="47"/>
      <c r="O78" s="44">
        <f>+[9]AREA!M54</f>
        <v>6352</v>
      </c>
      <c r="P78" s="45">
        <f>+[9]AREA!N54</f>
        <v>2661.2249683534433</v>
      </c>
      <c r="Q78" s="43">
        <f t="shared" si="10"/>
        <v>9</v>
      </c>
      <c r="R78" s="48"/>
      <c r="S78" s="64">
        <v>73.927927077765219</v>
      </c>
      <c r="T78" s="67">
        <f t="shared" si="11"/>
        <v>8</v>
      </c>
      <c r="U78" s="67">
        <f t="shared" si="12"/>
        <v>1</v>
      </c>
      <c r="V78" s="175">
        <f t="shared" si="13"/>
        <v>0</v>
      </c>
      <c r="W78" s="67">
        <f t="shared" si="18"/>
        <v>1</v>
      </c>
      <c r="X78" s="68">
        <v>1</v>
      </c>
      <c r="Y78" s="68"/>
      <c r="Z78" s="69">
        <f t="shared" si="14"/>
        <v>1904.3249683534434</v>
      </c>
      <c r="AA78" s="69">
        <f t="shared" si="15"/>
        <v>756.9</v>
      </c>
      <c r="AB78" s="69">
        <f t="shared" si="16"/>
        <v>0</v>
      </c>
      <c r="AC78" s="69">
        <f>+[6]PSETK_Kab!D78</f>
        <v>14934</v>
      </c>
      <c r="AD78" s="69"/>
      <c r="AE78" s="69">
        <f>+[6]PSETK_Pusat!C243</f>
        <v>15049</v>
      </c>
      <c r="AF78" s="69">
        <f t="shared" si="17"/>
        <v>14934</v>
      </c>
      <c r="AG78" s="69">
        <f t="shared" si="17"/>
        <v>0</v>
      </c>
      <c r="AH78" s="69">
        <f t="shared" si="17"/>
        <v>15049</v>
      </c>
      <c r="AI78" s="81"/>
      <c r="AJ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</row>
    <row r="79" spans="1:57" outlineLevel="1" x14ac:dyDescent="0.25">
      <c r="A79" s="99"/>
      <c r="B79" s="315" t="s">
        <v>125</v>
      </c>
      <c r="C79" s="315"/>
      <c r="D79" s="316"/>
      <c r="E79" s="100">
        <f t="shared" ref="E79:Q79" si="19">SUM(E5:E78)</f>
        <v>496891.26</v>
      </c>
      <c r="F79" s="100">
        <f t="shared" si="19"/>
        <v>143872.154360557</v>
      </c>
      <c r="G79" s="101">
        <f t="shared" si="19"/>
        <v>45</v>
      </c>
      <c r="H79" s="102">
        <f t="shared" si="19"/>
        <v>156417</v>
      </c>
      <c r="I79" s="100">
        <f t="shared" si="19"/>
        <v>55886.915359720144</v>
      </c>
      <c r="J79" s="101">
        <f t="shared" si="19"/>
        <v>93</v>
      </c>
      <c r="K79" s="102">
        <f t="shared" si="19"/>
        <v>242651.66500000004</v>
      </c>
      <c r="L79" s="100">
        <f t="shared" si="19"/>
        <v>125977.4825580325</v>
      </c>
      <c r="M79" s="100">
        <f t="shared" si="19"/>
        <v>581</v>
      </c>
      <c r="N79" s="101">
        <f t="shared" si="19"/>
        <v>0</v>
      </c>
      <c r="O79" s="102">
        <f t="shared" si="19"/>
        <v>895959.92500000005</v>
      </c>
      <c r="P79" s="100">
        <f t="shared" si="19"/>
        <v>325736.55227830959</v>
      </c>
      <c r="Q79" s="101">
        <f t="shared" si="19"/>
        <v>719</v>
      </c>
      <c r="R79" s="103"/>
      <c r="S79" s="104">
        <f t="shared" ref="S79:Y79" si="20">SUM(S5:S78)</f>
        <v>4780</v>
      </c>
      <c r="T79" s="104">
        <f t="shared" si="20"/>
        <v>581</v>
      </c>
      <c r="U79" s="104">
        <f t="shared" si="20"/>
        <v>93</v>
      </c>
      <c r="V79" s="104">
        <f t="shared" si="20"/>
        <v>45</v>
      </c>
      <c r="W79" s="104">
        <f t="shared" si="20"/>
        <v>74</v>
      </c>
      <c r="X79" s="104">
        <f t="shared" si="20"/>
        <v>74</v>
      </c>
      <c r="Y79" s="104">
        <f t="shared" si="20"/>
        <v>14</v>
      </c>
      <c r="Z79" s="104">
        <f>SUM(Z5:Z78)</f>
        <v>125977.4825580325</v>
      </c>
      <c r="AA79" s="104">
        <f t="shared" ref="AA79:AB79" si="21">SUM(AA5:AA78)</f>
        <v>55886.915359720144</v>
      </c>
      <c r="AB79" s="104">
        <f t="shared" si="21"/>
        <v>143872.154360557</v>
      </c>
      <c r="AC79" s="104">
        <f>SUM(AC5:AC78)</f>
        <v>1227662.0185509482</v>
      </c>
      <c r="AD79" s="104">
        <f>SUM(AD5:AD78)</f>
        <v>411272.62445733446</v>
      </c>
      <c r="AE79" s="104">
        <f>SUM(AE5:AE78)</f>
        <v>1141879.6000000001</v>
      </c>
      <c r="AF79" s="104">
        <f>SUM(AF5:AF78)</f>
        <v>1227662.0185509482</v>
      </c>
      <c r="AG79" s="104">
        <f t="shared" ref="AG79:AH79" si="22">SUM(AG5:AG78)</f>
        <v>411272.62445733446</v>
      </c>
      <c r="AH79" s="104">
        <f t="shared" si="22"/>
        <v>1141879.6000000001</v>
      </c>
    </row>
    <row r="80" spans="1:57" x14ac:dyDescent="0.25">
      <c r="A80" s="3"/>
      <c r="B80" s="106"/>
      <c r="C80" s="106"/>
      <c r="D80" s="107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 t="s">
        <v>4</v>
      </c>
      <c r="S80" s="109">
        <f>+S79</f>
        <v>4780</v>
      </c>
      <c r="T80" s="102"/>
      <c r="U80" s="100"/>
      <c r="V80" s="101">
        <f>SUM(T79:V79)</f>
        <v>719</v>
      </c>
      <c r="W80" s="109">
        <f t="shared" ref="W80" si="23">+W79</f>
        <v>74</v>
      </c>
      <c r="X80" s="102"/>
      <c r="Y80" s="101">
        <f>SUM(X79:Y79)</f>
        <v>88</v>
      </c>
      <c r="Z80" s="102"/>
      <c r="AA80" s="100"/>
      <c r="AB80" s="101">
        <f>SUM(Z79:AB79)</f>
        <v>325736.55227830965</v>
      </c>
      <c r="AC80" s="102"/>
      <c r="AD80" s="100"/>
      <c r="AE80" s="101">
        <f>SUM(AC79:AE79)</f>
        <v>2780814.243008283</v>
      </c>
      <c r="AF80" s="102"/>
      <c r="AG80" s="100"/>
      <c r="AH80" s="101">
        <f>SUM(AF79:AH79)</f>
        <v>2780814.243008283</v>
      </c>
    </row>
    <row r="81" spans="1:34" s="117" customFormat="1" x14ac:dyDescent="0.25">
      <c r="A81" s="6"/>
      <c r="B81" s="176"/>
      <c r="C81" s="176"/>
      <c r="D81" s="177" t="s">
        <v>126</v>
      </c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 t="s">
        <v>126</v>
      </c>
      <c r="S81" s="109">
        <v>4500</v>
      </c>
      <c r="T81" s="102"/>
      <c r="U81" s="100"/>
      <c r="V81" s="101">
        <v>719</v>
      </c>
      <c r="W81" s="109">
        <v>74</v>
      </c>
      <c r="X81" s="102"/>
      <c r="Y81" s="101">
        <v>88</v>
      </c>
      <c r="Z81" s="102"/>
      <c r="AA81" s="100"/>
      <c r="AB81" s="101">
        <v>500000</v>
      </c>
      <c r="AC81" s="102"/>
      <c r="AD81" s="100"/>
      <c r="AE81" s="101">
        <v>2500000</v>
      </c>
      <c r="AF81" s="102"/>
      <c r="AG81" s="100"/>
      <c r="AH81" s="178" t="s">
        <v>127</v>
      </c>
    </row>
    <row r="82" spans="1:34" x14ac:dyDescent="0.25">
      <c r="A82" s="3"/>
      <c r="B82" s="106"/>
      <c r="C82" s="106"/>
      <c r="D82" s="107"/>
      <c r="E82" s="321" t="s">
        <v>1</v>
      </c>
      <c r="F82" s="321"/>
      <c r="G82" s="321"/>
      <c r="H82" s="321" t="s">
        <v>2</v>
      </c>
      <c r="I82" s="321"/>
      <c r="J82" s="321"/>
      <c r="K82" s="314" t="s">
        <v>3</v>
      </c>
      <c r="L82" s="322"/>
      <c r="M82" s="322"/>
      <c r="N82" s="323"/>
      <c r="O82" s="313" t="s">
        <v>4</v>
      </c>
      <c r="P82" s="313"/>
      <c r="Q82" s="314"/>
      <c r="R82" s="108"/>
      <c r="S82" s="108"/>
      <c r="T82" s="108"/>
      <c r="U82" s="108"/>
      <c r="V82" s="108"/>
      <c r="W82" s="108"/>
      <c r="X82" s="103"/>
      <c r="Y82" s="103"/>
      <c r="Z82" s="103"/>
      <c r="AA82" s="103"/>
      <c r="AB82" s="103"/>
      <c r="AC82" s="108"/>
      <c r="AD82" s="108"/>
      <c r="AF82" s="108"/>
      <c r="AG82" s="108"/>
    </row>
    <row r="83" spans="1:34" x14ac:dyDescent="0.25">
      <c r="A83" s="6"/>
      <c r="B83" s="176"/>
      <c r="C83" s="176"/>
      <c r="D83" s="179"/>
      <c r="E83" s="7" t="s">
        <v>12</v>
      </c>
      <c r="F83" s="8" t="s">
        <v>13</v>
      </c>
      <c r="G83" s="9" t="s">
        <v>14</v>
      </c>
      <c r="H83" s="7" t="s">
        <v>12</v>
      </c>
      <c r="I83" s="8" t="s">
        <v>13</v>
      </c>
      <c r="J83" s="9" t="s">
        <v>14</v>
      </c>
      <c r="K83" s="7" t="s">
        <v>12</v>
      </c>
      <c r="L83" s="8" t="s">
        <v>13</v>
      </c>
      <c r="M83" s="8" t="s">
        <v>14</v>
      </c>
      <c r="N83" s="9" t="s">
        <v>15</v>
      </c>
      <c r="O83" s="7" t="s">
        <v>12</v>
      </c>
      <c r="P83" s="8" t="s">
        <v>13</v>
      </c>
      <c r="Q83" s="8" t="s">
        <v>14</v>
      </c>
      <c r="R83" s="108"/>
      <c r="S83" s="108"/>
      <c r="T83" s="108"/>
      <c r="U83" s="108"/>
      <c r="V83" s="108"/>
      <c r="W83" s="108"/>
      <c r="X83" s="103"/>
      <c r="Y83" s="103"/>
      <c r="Z83" s="324"/>
      <c r="AA83" s="324"/>
      <c r="AB83" s="180"/>
      <c r="AC83" s="110"/>
      <c r="AD83" s="110"/>
      <c r="AF83" s="110"/>
      <c r="AG83" s="110"/>
    </row>
    <row r="84" spans="1:34" x14ac:dyDescent="0.25">
      <c r="A84" s="40">
        <v>1</v>
      </c>
      <c r="B84" s="117" t="s">
        <v>20</v>
      </c>
      <c r="C84" s="117"/>
      <c r="D84" s="47"/>
      <c r="E84" s="123">
        <f>SUMIF($B$5:$B$78,$B84,(E$5:E$78))</f>
        <v>19473</v>
      </c>
      <c r="F84" s="123">
        <f t="shared" ref="F84:M85" si="24">SUMIF($B$5:$B$78,$B84,(F$5:F$78))</f>
        <v>4478.7900000000009</v>
      </c>
      <c r="G84" s="124">
        <f t="shared" si="24"/>
        <v>1</v>
      </c>
      <c r="H84" s="123">
        <f t="shared" si="24"/>
        <v>9156</v>
      </c>
      <c r="I84" s="123">
        <f t="shared" si="24"/>
        <v>2712.75</v>
      </c>
      <c r="J84" s="124">
        <f t="shared" si="24"/>
        <v>5</v>
      </c>
      <c r="K84" s="123">
        <f t="shared" si="24"/>
        <v>13051</v>
      </c>
      <c r="L84" s="123">
        <f t="shared" si="24"/>
        <v>7794.0610386921362</v>
      </c>
      <c r="M84" s="123">
        <f t="shared" si="24"/>
        <v>36</v>
      </c>
      <c r="N84" s="124">
        <v>4</v>
      </c>
      <c r="O84" s="125">
        <f>SUMIF($B$5:$B$78,$B84,(O$5:O$78))</f>
        <v>41680</v>
      </c>
      <c r="P84" s="123">
        <f>SUMIF($B$5:$B$78,$B84,(P$5:P$78))</f>
        <v>14985.601038692135</v>
      </c>
      <c r="Q84" s="123">
        <f>SUMIF($B$5:$B$78,$B84,Q$5:Q$78)</f>
        <v>42</v>
      </c>
      <c r="R84" s="126"/>
      <c r="S84" s="126"/>
      <c r="T84" s="126"/>
      <c r="U84" s="126"/>
      <c r="V84" s="126"/>
      <c r="W84" s="126"/>
      <c r="X84" s="181"/>
      <c r="Y84" s="182"/>
      <c r="Z84" s="182"/>
      <c r="AA84" s="181"/>
      <c r="AB84" s="181"/>
    </row>
    <row r="85" spans="1:34" x14ac:dyDescent="0.25">
      <c r="A85" s="40">
        <v>2</v>
      </c>
      <c r="B85" s="117" t="s">
        <v>26</v>
      </c>
      <c r="C85" s="117"/>
      <c r="D85" s="47"/>
      <c r="E85" s="123">
        <f>SUMIF($B$5:$B$78,$B85,(E$5:E$78))</f>
        <v>5000</v>
      </c>
      <c r="F85" s="123">
        <f t="shared" si="24"/>
        <v>561</v>
      </c>
      <c r="G85" s="124">
        <f t="shared" si="24"/>
        <v>1</v>
      </c>
      <c r="H85" s="123">
        <f t="shared" si="24"/>
        <v>9246</v>
      </c>
      <c r="I85" s="123">
        <f t="shared" si="24"/>
        <v>3978</v>
      </c>
      <c r="J85" s="124">
        <f t="shared" si="24"/>
        <v>7</v>
      </c>
      <c r="K85" s="123">
        <f t="shared" si="24"/>
        <v>8825</v>
      </c>
      <c r="L85" s="123">
        <f t="shared" si="24"/>
        <v>5379.8318295399831</v>
      </c>
      <c r="M85" s="123">
        <f t="shared" si="24"/>
        <v>24</v>
      </c>
      <c r="N85" s="124">
        <v>4</v>
      </c>
      <c r="O85" s="125">
        <f t="shared" ref="O85:P99" si="25">SUMIF($B$5:$B$78,$B85,(O$5:O$78))</f>
        <v>23071</v>
      </c>
      <c r="P85" s="123">
        <f t="shared" si="25"/>
        <v>9918.831829539984</v>
      </c>
      <c r="Q85" s="123">
        <f t="shared" ref="Q85:Q99" si="26">SUMIF($B$5:$B$78,$B85,Q$5:Q$78)</f>
        <v>32</v>
      </c>
      <c r="R85" s="117"/>
      <c r="S85" s="117"/>
      <c r="T85" s="117"/>
      <c r="U85" s="117"/>
      <c r="V85" s="117"/>
      <c r="W85" s="117"/>
      <c r="X85" s="117"/>
      <c r="Y85" s="126"/>
      <c r="Z85" s="126"/>
      <c r="AA85" s="117"/>
      <c r="AB85" s="117"/>
    </row>
    <row r="86" spans="1:34" x14ac:dyDescent="0.25">
      <c r="A86" s="40">
        <v>3</v>
      </c>
      <c r="B86" s="117" t="s">
        <v>32</v>
      </c>
      <c r="C86" s="117"/>
      <c r="D86" s="47"/>
      <c r="E86" s="123">
        <f t="shared" ref="E86:M99" si="27">SUMIF($B$5:$B$78,$B86,(E$5:E$78))</f>
        <v>14800</v>
      </c>
      <c r="F86" s="123">
        <f t="shared" si="27"/>
        <v>6950</v>
      </c>
      <c r="G86" s="124">
        <f t="shared" si="27"/>
        <v>2</v>
      </c>
      <c r="H86" s="123">
        <f t="shared" si="27"/>
        <v>13776</v>
      </c>
      <c r="I86" s="123">
        <f t="shared" si="27"/>
        <v>2490.6000000000004</v>
      </c>
      <c r="J86" s="124">
        <f t="shared" si="27"/>
        <v>9</v>
      </c>
      <c r="K86" s="123">
        <f t="shared" si="27"/>
        <v>18080</v>
      </c>
      <c r="L86" s="123">
        <f t="shared" si="27"/>
        <v>11099.211120359974</v>
      </c>
      <c r="M86" s="123">
        <f t="shared" si="27"/>
        <v>41</v>
      </c>
      <c r="N86" s="124">
        <v>5</v>
      </c>
      <c r="O86" s="125">
        <f t="shared" si="25"/>
        <v>46656</v>
      </c>
      <c r="P86" s="123">
        <f t="shared" si="25"/>
        <v>20539.811120359976</v>
      </c>
      <c r="Q86" s="123">
        <f t="shared" si="26"/>
        <v>52</v>
      </c>
      <c r="R86" s="117"/>
      <c r="S86" s="117"/>
      <c r="T86" s="117"/>
      <c r="U86" s="117"/>
      <c r="V86" s="117"/>
      <c r="W86" s="117"/>
      <c r="X86" s="117"/>
      <c r="Y86" s="126"/>
      <c r="Z86" s="126"/>
      <c r="AA86" s="117"/>
      <c r="AB86" s="117"/>
    </row>
    <row r="87" spans="1:34" x14ac:dyDescent="0.25">
      <c r="A87" s="40">
        <v>4</v>
      </c>
      <c r="B87" s="117" t="s">
        <v>39</v>
      </c>
      <c r="C87" s="117"/>
      <c r="D87" s="47"/>
      <c r="E87" s="123">
        <f t="shared" si="27"/>
        <v>16555.260000000002</v>
      </c>
      <c r="F87" s="123">
        <f t="shared" si="27"/>
        <v>7352.9985333333334</v>
      </c>
      <c r="G87" s="124">
        <f t="shared" si="27"/>
        <v>3</v>
      </c>
      <c r="H87" s="123">
        <f t="shared" si="27"/>
        <v>26599</v>
      </c>
      <c r="I87" s="123">
        <f t="shared" si="27"/>
        <v>6397.645215517241</v>
      </c>
      <c r="J87" s="124">
        <f t="shared" si="27"/>
        <v>16</v>
      </c>
      <c r="K87" s="123">
        <f t="shared" si="27"/>
        <v>15961</v>
      </c>
      <c r="L87" s="123">
        <f t="shared" si="27"/>
        <v>11157.530491624839</v>
      </c>
      <c r="M87" s="123">
        <f t="shared" si="27"/>
        <v>44</v>
      </c>
      <c r="N87" s="124">
        <v>6</v>
      </c>
      <c r="O87" s="125">
        <f t="shared" si="25"/>
        <v>59115.26</v>
      </c>
      <c r="P87" s="123">
        <f t="shared" si="25"/>
        <v>24908.174240475415</v>
      </c>
      <c r="Q87" s="123">
        <f t="shared" si="26"/>
        <v>63</v>
      </c>
      <c r="R87" s="117"/>
      <c r="S87" s="117"/>
      <c r="T87" s="117"/>
      <c r="U87" s="117"/>
      <c r="V87" s="117"/>
      <c r="W87" s="117"/>
      <c r="X87" s="117"/>
      <c r="Y87" s="126"/>
      <c r="Z87" s="126"/>
      <c r="AA87" s="117"/>
      <c r="AB87" s="117"/>
    </row>
    <row r="88" spans="1:34" x14ac:dyDescent="0.25">
      <c r="A88" s="40">
        <v>5</v>
      </c>
      <c r="B88" s="117" t="s">
        <v>48</v>
      </c>
      <c r="C88" s="117"/>
      <c r="D88" s="47"/>
      <c r="E88" s="123">
        <f t="shared" si="27"/>
        <v>71515</v>
      </c>
      <c r="F88" s="123">
        <f t="shared" si="27"/>
        <v>25030.25</v>
      </c>
      <c r="G88" s="124">
        <f t="shared" si="27"/>
        <v>2</v>
      </c>
      <c r="H88" s="123">
        <f t="shared" si="27"/>
        <v>8829</v>
      </c>
      <c r="I88" s="123">
        <f t="shared" si="27"/>
        <v>2497.144927536232</v>
      </c>
      <c r="J88" s="124">
        <f t="shared" si="27"/>
        <v>5</v>
      </c>
      <c r="K88" s="123">
        <f t="shared" si="27"/>
        <v>16996</v>
      </c>
      <c r="L88" s="123">
        <f t="shared" si="27"/>
        <v>9488.256367644226</v>
      </c>
      <c r="M88" s="123">
        <f t="shared" si="27"/>
        <v>37</v>
      </c>
      <c r="N88" s="124">
        <v>5</v>
      </c>
      <c r="O88" s="125">
        <f t="shared" si="25"/>
        <v>97340</v>
      </c>
      <c r="P88" s="123">
        <f t="shared" si="25"/>
        <v>37015.651295180462</v>
      </c>
      <c r="Q88" s="123">
        <f t="shared" si="26"/>
        <v>44</v>
      </c>
      <c r="R88" s="117"/>
      <c r="S88" s="117"/>
      <c r="T88" s="117"/>
      <c r="U88" s="117"/>
      <c r="V88" s="117"/>
      <c r="W88" s="117"/>
      <c r="X88" s="117"/>
      <c r="Y88" s="126"/>
      <c r="Z88" s="126"/>
      <c r="AA88" s="117"/>
      <c r="AB88" s="117"/>
    </row>
    <row r="89" spans="1:34" x14ac:dyDescent="0.25">
      <c r="A89" s="40">
        <v>6</v>
      </c>
      <c r="B89" s="117" t="s">
        <v>88</v>
      </c>
      <c r="C89" s="117"/>
      <c r="D89" s="47"/>
      <c r="E89" s="123">
        <f t="shared" si="27"/>
        <v>4900</v>
      </c>
      <c r="F89" s="123">
        <f t="shared" si="27"/>
        <v>1225</v>
      </c>
      <c r="G89" s="124">
        <f t="shared" si="27"/>
        <v>1</v>
      </c>
      <c r="H89" s="123">
        <f t="shared" si="27"/>
        <v>6268</v>
      </c>
      <c r="I89" s="123">
        <f t="shared" si="27"/>
        <v>2427.1999999999998</v>
      </c>
      <c r="J89" s="124">
        <f t="shared" si="27"/>
        <v>4</v>
      </c>
      <c r="K89" s="123">
        <f t="shared" si="27"/>
        <v>8219</v>
      </c>
      <c r="L89" s="123">
        <f t="shared" si="27"/>
        <v>5040.0533829593642</v>
      </c>
      <c r="M89" s="123">
        <f t="shared" si="27"/>
        <v>22</v>
      </c>
      <c r="N89" s="124">
        <v>4</v>
      </c>
      <c r="O89" s="125">
        <f t="shared" si="25"/>
        <v>19387</v>
      </c>
      <c r="P89" s="123">
        <f t="shared" si="25"/>
        <v>8692.2533829593649</v>
      </c>
      <c r="Q89" s="123">
        <f t="shared" si="26"/>
        <v>27</v>
      </c>
      <c r="R89" s="117"/>
      <c r="S89" s="117"/>
      <c r="T89" s="117"/>
      <c r="U89" s="117"/>
      <c r="V89" s="117"/>
      <c r="W89" s="117"/>
      <c r="X89" s="117"/>
      <c r="Y89" s="126"/>
      <c r="Z89" s="126"/>
      <c r="AA89" s="117"/>
      <c r="AB89" s="117"/>
    </row>
    <row r="90" spans="1:34" x14ac:dyDescent="0.25">
      <c r="A90" s="40">
        <v>7</v>
      </c>
      <c r="B90" s="117" t="s">
        <v>94</v>
      </c>
      <c r="C90" s="117"/>
      <c r="D90" s="47"/>
      <c r="E90" s="123">
        <f t="shared" si="27"/>
        <v>13977</v>
      </c>
      <c r="F90" s="123">
        <f t="shared" si="27"/>
        <v>4891.95</v>
      </c>
      <c r="G90" s="124">
        <f t="shared" si="27"/>
        <v>3</v>
      </c>
      <c r="H90" s="123">
        <f t="shared" si="27"/>
        <v>10543</v>
      </c>
      <c r="I90" s="123">
        <f t="shared" si="27"/>
        <v>2921</v>
      </c>
      <c r="J90" s="124">
        <f t="shared" si="27"/>
        <v>6</v>
      </c>
      <c r="K90" s="123">
        <f t="shared" si="27"/>
        <v>12352</v>
      </c>
      <c r="L90" s="123">
        <f t="shared" si="27"/>
        <v>6249.6394756947166</v>
      </c>
      <c r="M90" s="123">
        <f t="shared" si="27"/>
        <v>25</v>
      </c>
      <c r="N90" s="124">
        <v>4</v>
      </c>
      <c r="O90" s="125">
        <f t="shared" si="25"/>
        <v>36872</v>
      </c>
      <c r="P90" s="123">
        <f t="shared" si="25"/>
        <v>14062.589475694716</v>
      </c>
      <c r="Q90" s="123">
        <f t="shared" si="26"/>
        <v>34</v>
      </c>
      <c r="R90" s="117"/>
      <c r="S90" s="117"/>
      <c r="T90" s="117"/>
      <c r="U90" s="117"/>
      <c r="V90" s="117"/>
      <c r="W90" s="117"/>
      <c r="X90" s="117"/>
      <c r="Y90" s="126"/>
      <c r="Z90" s="126"/>
      <c r="AA90" s="117"/>
      <c r="AB90" s="117"/>
    </row>
    <row r="91" spans="1:34" x14ac:dyDescent="0.25">
      <c r="A91" s="40">
        <v>8</v>
      </c>
      <c r="B91" s="117" t="s">
        <v>100</v>
      </c>
      <c r="C91" s="117"/>
      <c r="D91" s="47"/>
      <c r="E91" s="123">
        <f t="shared" si="27"/>
        <v>9201</v>
      </c>
      <c r="F91" s="123">
        <f t="shared" si="27"/>
        <v>2947.3882222222219</v>
      </c>
      <c r="G91" s="124">
        <f t="shared" si="27"/>
        <v>2</v>
      </c>
      <c r="H91" s="123">
        <f t="shared" si="27"/>
        <v>6392</v>
      </c>
      <c r="I91" s="123">
        <f t="shared" si="27"/>
        <v>5278</v>
      </c>
      <c r="J91" s="124">
        <f t="shared" si="27"/>
        <v>3</v>
      </c>
      <c r="K91" s="123">
        <f t="shared" si="27"/>
        <v>5949</v>
      </c>
      <c r="L91" s="123">
        <f t="shared" si="27"/>
        <v>3487</v>
      </c>
      <c r="M91" s="123">
        <f t="shared" si="27"/>
        <v>19</v>
      </c>
      <c r="N91" s="124">
        <v>2</v>
      </c>
      <c r="O91" s="125">
        <f t="shared" si="25"/>
        <v>21542</v>
      </c>
      <c r="P91" s="123">
        <f t="shared" si="25"/>
        <v>11712.388222222222</v>
      </c>
      <c r="Q91" s="123">
        <f t="shared" si="26"/>
        <v>24</v>
      </c>
      <c r="R91" s="117"/>
      <c r="S91" s="117"/>
      <c r="T91" s="117"/>
      <c r="U91" s="117"/>
      <c r="V91" s="117"/>
      <c r="W91" s="117"/>
      <c r="X91" s="117"/>
      <c r="Y91" s="126"/>
      <c r="Z91" s="126"/>
      <c r="AA91" s="117"/>
      <c r="AB91" s="117"/>
    </row>
    <row r="92" spans="1:34" x14ac:dyDescent="0.25">
      <c r="A92" s="40">
        <v>9</v>
      </c>
      <c r="B92" s="117" t="s">
        <v>104</v>
      </c>
      <c r="C92" s="117"/>
      <c r="D92" s="47"/>
      <c r="E92" s="123">
        <f t="shared" si="27"/>
        <v>9287</v>
      </c>
      <c r="F92" s="123">
        <f t="shared" si="27"/>
        <v>2332.0688888888885</v>
      </c>
      <c r="G92" s="124">
        <f t="shared" si="27"/>
        <v>3</v>
      </c>
      <c r="H92" s="123">
        <f t="shared" si="27"/>
        <v>5957</v>
      </c>
      <c r="I92" s="123">
        <f t="shared" si="27"/>
        <v>3435</v>
      </c>
      <c r="J92" s="124">
        <f t="shared" si="27"/>
        <v>4</v>
      </c>
      <c r="K92" s="123">
        <f t="shared" si="27"/>
        <v>13158.279999999999</v>
      </c>
      <c r="L92" s="123">
        <f t="shared" si="27"/>
        <v>6085.7069735420991</v>
      </c>
      <c r="M92" s="123">
        <f t="shared" si="27"/>
        <v>27</v>
      </c>
      <c r="N92" s="124">
        <v>3</v>
      </c>
      <c r="O92" s="125">
        <f t="shared" si="25"/>
        <v>28402.28</v>
      </c>
      <c r="P92" s="123">
        <f t="shared" si="25"/>
        <v>11852.775862430986</v>
      </c>
      <c r="Q92" s="123">
        <f t="shared" si="26"/>
        <v>34</v>
      </c>
      <c r="R92" s="117"/>
      <c r="S92" s="117"/>
      <c r="T92" s="117"/>
      <c r="U92" s="117"/>
      <c r="V92" s="117"/>
      <c r="W92" s="117"/>
      <c r="X92" s="117"/>
      <c r="Y92" s="126"/>
      <c r="Z92" s="126"/>
      <c r="AA92" s="117"/>
      <c r="AB92" s="117"/>
    </row>
    <row r="93" spans="1:34" x14ac:dyDescent="0.25">
      <c r="A93" s="40">
        <v>10</v>
      </c>
      <c r="B93" s="117" t="s">
        <v>109</v>
      </c>
      <c r="C93" s="117"/>
      <c r="D93" s="47"/>
      <c r="E93" s="123">
        <f t="shared" si="27"/>
        <v>68453</v>
      </c>
      <c r="F93" s="123">
        <f t="shared" si="27"/>
        <v>22231.48</v>
      </c>
      <c r="G93" s="124">
        <f t="shared" si="27"/>
        <v>3</v>
      </c>
      <c r="H93" s="123">
        <f t="shared" si="27"/>
        <v>9908</v>
      </c>
      <c r="I93" s="123">
        <f t="shared" si="27"/>
        <v>9204.14</v>
      </c>
      <c r="J93" s="124">
        <f t="shared" si="27"/>
        <v>5</v>
      </c>
      <c r="K93" s="123">
        <f t="shared" si="27"/>
        <v>13602.1</v>
      </c>
      <c r="L93" s="123">
        <f t="shared" si="27"/>
        <v>7008.8294427561441</v>
      </c>
      <c r="M93" s="123">
        <f t="shared" si="27"/>
        <v>36</v>
      </c>
      <c r="N93" s="124">
        <v>5</v>
      </c>
      <c r="O93" s="125">
        <f t="shared" si="25"/>
        <v>91963.1</v>
      </c>
      <c r="P93" s="123">
        <f t="shared" si="25"/>
        <v>38444.449442756144</v>
      </c>
      <c r="Q93" s="123">
        <f t="shared" si="26"/>
        <v>44</v>
      </c>
      <c r="R93" s="117"/>
      <c r="S93" s="117"/>
      <c r="T93" s="117"/>
      <c r="U93" s="117"/>
      <c r="V93" s="117"/>
      <c r="W93" s="117"/>
      <c r="X93" s="117"/>
      <c r="Y93" s="126"/>
      <c r="Z93" s="126"/>
      <c r="AA93" s="117"/>
      <c r="AB93" s="117"/>
    </row>
    <row r="94" spans="1:34" x14ac:dyDescent="0.25">
      <c r="A94" s="40">
        <v>11</v>
      </c>
      <c r="B94" s="117" t="s">
        <v>116</v>
      </c>
      <c r="C94" s="117"/>
      <c r="D94" s="47"/>
      <c r="E94" s="123">
        <f t="shared" si="27"/>
        <v>22457</v>
      </c>
      <c r="F94" s="123">
        <f t="shared" si="27"/>
        <v>7858.3</v>
      </c>
      <c r="G94" s="124">
        <f t="shared" si="27"/>
        <v>6</v>
      </c>
      <c r="H94" s="123">
        <f t="shared" si="27"/>
        <v>13753</v>
      </c>
      <c r="I94" s="123">
        <f t="shared" si="27"/>
        <v>4125.9000000000005</v>
      </c>
      <c r="J94" s="124">
        <f t="shared" si="27"/>
        <v>7</v>
      </c>
      <c r="K94" s="123">
        <f t="shared" si="27"/>
        <v>14989.35</v>
      </c>
      <c r="L94" s="123">
        <f t="shared" si="27"/>
        <v>7440.1383769568711</v>
      </c>
      <c r="M94" s="123">
        <f t="shared" si="27"/>
        <v>28</v>
      </c>
      <c r="N94" s="124">
        <v>4</v>
      </c>
      <c r="O94" s="125">
        <f t="shared" si="25"/>
        <v>51199.35</v>
      </c>
      <c r="P94" s="123">
        <f t="shared" si="25"/>
        <v>19424.338376956872</v>
      </c>
      <c r="Q94" s="123">
        <f t="shared" si="26"/>
        <v>41</v>
      </c>
      <c r="R94" s="117"/>
      <c r="S94" s="117"/>
      <c r="T94" s="117"/>
      <c r="U94" s="117"/>
      <c r="V94" s="117"/>
      <c r="W94" s="117"/>
      <c r="X94" s="117"/>
      <c r="Y94" s="126"/>
      <c r="Z94" s="126"/>
      <c r="AA94" s="117"/>
      <c r="AB94" s="117"/>
    </row>
    <row r="95" spans="1:34" x14ac:dyDescent="0.25">
      <c r="A95" s="40">
        <v>12</v>
      </c>
      <c r="B95" s="117" t="s">
        <v>122</v>
      </c>
      <c r="C95" s="117"/>
      <c r="D95" s="47"/>
      <c r="E95" s="123">
        <f>SUMIF($B$5:$B$78,$B95,(E$5:E$78))</f>
        <v>19150</v>
      </c>
      <c r="F95" s="123">
        <f t="shared" si="27"/>
        <v>1383.477605001453</v>
      </c>
      <c r="G95" s="124">
        <f t="shared" si="27"/>
        <v>5</v>
      </c>
      <c r="H95" s="123">
        <f t="shared" si="27"/>
        <v>4472</v>
      </c>
      <c r="I95" s="123">
        <f t="shared" si="27"/>
        <v>1795.2328000000002</v>
      </c>
      <c r="J95" s="124">
        <f t="shared" si="27"/>
        <v>4</v>
      </c>
      <c r="K95" s="123">
        <f t="shared" si="27"/>
        <v>3628</v>
      </c>
      <c r="L95" s="123">
        <f t="shared" si="27"/>
        <v>2367.4811806791872</v>
      </c>
      <c r="M95" s="123">
        <f t="shared" si="27"/>
        <v>11</v>
      </c>
      <c r="N95" s="124">
        <v>2</v>
      </c>
      <c r="O95" s="125">
        <f t="shared" si="25"/>
        <v>27250</v>
      </c>
      <c r="P95" s="123">
        <f t="shared" si="25"/>
        <v>5546.1915856806409</v>
      </c>
      <c r="Q95" s="123">
        <f t="shared" si="26"/>
        <v>20</v>
      </c>
      <c r="R95" s="117"/>
      <c r="S95" s="117"/>
      <c r="T95" s="117"/>
      <c r="U95" s="117"/>
      <c r="V95" s="117"/>
      <c r="W95" s="117"/>
      <c r="X95" s="117"/>
      <c r="Y95" s="126"/>
      <c r="Z95" s="126"/>
      <c r="AA95" s="117"/>
      <c r="AB95" s="117"/>
    </row>
    <row r="96" spans="1:34" x14ac:dyDescent="0.25">
      <c r="A96" s="183">
        <v>13</v>
      </c>
      <c r="B96" s="184" t="s">
        <v>55</v>
      </c>
      <c r="C96" s="184"/>
      <c r="D96" s="185"/>
      <c r="E96" s="186">
        <f t="shared" si="27"/>
        <v>43791</v>
      </c>
      <c r="F96" s="186">
        <f t="shared" si="27"/>
        <v>9231.2511111111126</v>
      </c>
      <c r="G96" s="187">
        <f t="shared" si="27"/>
        <v>2</v>
      </c>
      <c r="H96" s="186">
        <f t="shared" si="27"/>
        <v>0</v>
      </c>
      <c r="I96" s="186">
        <f t="shared" si="27"/>
        <v>0</v>
      </c>
      <c r="J96" s="187">
        <f t="shared" si="27"/>
        <v>0</v>
      </c>
      <c r="K96" s="186">
        <f t="shared" si="27"/>
        <v>4356.8999999999996</v>
      </c>
      <c r="L96" s="186">
        <f t="shared" si="27"/>
        <v>2780.0881476458044</v>
      </c>
      <c r="M96" s="186">
        <f t="shared" si="27"/>
        <v>15</v>
      </c>
      <c r="N96" s="187">
        <v>2</v>
      </c>
      <c r="O96" s="188">
        <f>SUMIF($B$5:$B$78,$B96,(O$5:O$78))</f>
        <v>48147.9</v>
      </c>
      <c r="P96" s="186">
        <f t="shared" si="25"/>
        <v>12011.339258756916</v>
      </c>
      <c r="Q96" s="186">
        <f t="shared" si="26"/>
        <v>17</v>
      </c>
      <c r="R96" s="117"/>
      <c r="S96" s="117"/>
      <c r="T96" s="117"/>
      <c r="U96" s="117"/>
      <c r="V96" s="117"/>
      <c r="W96" s="117"/>
      <c r="X96" s="117"/>
      <c r="Y96" s="126"/>
      <c r="Z96" s="126"/>
      <c r="AA96" s="117"/>
      <c r="AB96" s="117"/>
    </row>
    <row r="97" spans="1:83" x14ac:dyDescent="0.25">
      <c r="A97" s="40">
        <v>14</v>
      </c>
      <c r="B97" s="117" t="s">
        <v>59</v>
      </c>
      <c r="C97" s="117"/>
      <c r="D97" s="47"/>
      <c r="E97" s="123">
        <f t="shared" si="27"/>
        <v>15984</v>
      </c>
      <c r="F97" s="123">
        <f t="shared" si="27"/>
        <v>6116.1</v>
      </c>
      <c r="G97" s="124">
        <f t="shared" si="27"/>
        <v>4.5</v>
      </c>
      <c r="H97" s="123">
        <f t="shared" si="27"/>
        <v>14575</v>
      </c>
      <c r="I97" s="123">
        <f t="shared" si="27"/>
        <v>4467.1664166666669</v>
      </c>
      <c r="J97" s="124">
        <f t="shared" si="27"/>
        <v>9</v>
      </c>
      <c r="K97" s="123">
        <f t="shared" si="27"/>
        <v>33807.29</v>
      </c>
      <c r="L97" s="123">
        <f t="shared" si="27"/>
        <v>12625.122030213744</v>
      </c>
      <c r="M97" s="123">
        <f t="shared" si="27"/>
        <v>76</v>
      </c>
      <c r="N97" s="124">
        <v>8</v>
      </c>
      <c r="O97" s="125">
        <f t="shared" si="25"/>
        <v>64366.29</v>
      </c>
      <c r="P97" s="123">
        <f t="shared" si="25"/>
        <v>23208.38844688041</v>
      </c>
      <c r="Q97" s="123">
        <f t="shared" si="26"/>
        <v>89.5</v>
      </c>
      <c r="R97" s="117"/>
      <c r="S97" s="117"/>
      <c r="T97" s="117"/>
      <c r="U97" s="117"/>
      <c r="V97" s="117"/>
      <c r="W97" s="117"/>
      <c r="X97" s="117"/>
      <c r="Y97" s="126"/>
      <c r="Z97" s="126"/>
      <c r="AA97" s="117"/>
      <c r="AB97" s="117"/>
    </row>
    <row r="98" spans="1:83" x14ac:dyDescent="0.25">
      <c r="A98" s="183">
        <v>15</v>
      </c>
      <c r="B98" s="184" t="s">
        <v>68</v>
      </c>
      <c r="C98" s="184"/>
      <c r="D98" s="185"/>
      <c r="E98" s="186">
        <f t="shared" si="27"/>
        <v>90841</v>
      </c>
      <c r="F98" s="186">
        <f t="shared" si="27"/>
        <v>21092.2</v>
      </c>
      <c r="G98" s="187">
        <f t="shared" si="27"/>
        <v>2.5</v>
      </c>
      <c r="H98" s="186">
        <f t="shared" si="27"/>
        <v>0</v>
      </c>
      <c r="I98" s="186">
        <f t="shared" si="27"/>
        <v>0</v>
      </c>
      <c r="J98" s="187">
        <f t="shared" si="27"/>
        <v>0</v>
      </c>
      <c r="K98" s="186">
        <f t="shared" si="27"/>
        <v>20612.745000000003</v>
      </c>
      <c r="L98" s="186">
        <f t="shared" si="27"/>
        <v>11030.565399653367</v>
      </c>
      <c r="M98" s="186">
        <f t="shared" si="27"/>
        <v>52</v>
      </c>
      <c r="N98" s="187">
        <v>7</v>
      </c>
      <c r="O98" s="188">
        <f t="shared" si="25"/>
        <v>111453.745</v>
      </c>
      <c r="P98" s="186">
        <f t="shared" si="25"/>
        <v>32122.76539965337</v>
      </c>
      <c r="Q98" s="186">
        <f t="shared" si="26"/>
        <v>54.5</v>
      </c>
      <c r="R98" s="117"/>
      <c r="S98" s="117"/>
      <c r="T98" s="117"/>
      <c r="U98" s="117"/>
      <c r="V98" s="117"/>
      <c r="W98" s="117"/>
      <c r="X98" s="117"/>
      <c r="Y98" s="126"/>
      <c r="Z98" s="126"/>
      <c r="AA98" s="117"/>
      <c r="AB98" s="117"/>
    </row>
    <row r="99" spans="1:83" x14ac:dyDescent="0.25">
      <c r="A99" s="6">
        <v>16</v>
      </c>
      <c r="B99" s="189" t="s">
        <v>77</v>
      </c>
      <c r="C99" s="189"/>
      <c r="D99" s="62"/>
      <c r="E99" s="138">
        <f t="shared" si="27"/>
        <v>71507</v>
      </c>
      <c r="F99" s="138">
        <f t="shared" si="27"/>
        <v>20189.900000000001</v>
      </c>
      <c r="G99" s="139">
        <f t="shared" si="27"/>
        <v>4</v>
      </c>
      <c r="H99" s="138">
        <f t="shared" si="27"/>
        <v>16943</v>
      </c>
      <c r="I99" s="138">
        <f t="shared" si="27"/>
        <v>4157.1359999999995</v>
      </c>
      <c r="J99" s="139">
        <f t="shared" si="27"/>
        <v>9</v>
      </c>
      <c r="K99" s="138">
        <f t="shared" si="27"/>
        <v>39064</v>
      </c>
      <c r="L99" s="138">
        <f t="shared" si="27"/>
        <v>16943.967300070013</v>
      </c>
      <c r="M99" s="138">
        <f t="shared" si="27"/>
        <v>88</v>
      </c>
      <c r="N99" s="139">
        <v>9</v>
      </c>
      <c r="O99" s="140">
        <f t="shared" si="25"/>
        <v>127514</v>
      </c>
      <c r="P99" s="138">
        <f t="shared" si="25"/>
        <v>41291.00330007002</v>
      </c>
      <c r="Q99" s="138">
        <f t="shared" si="26"/>
        <v>101</v>
      </c>
      <c r="R99" s="117"/>
      <c r="S99" s="117"/>
      <c r="T99" s="117"/>
      <c r="U99" s="117"/>
      <c r="V99" s="117"/>
      <c r="W99" s="117"/>
      <c r="X99" s="117"/>
      <c r="Y99" s="126"/>
      <c r="Z99" s="126"/>
      <c r="AA99" s="117"/>
      <c r="AB99" s="117"/>
    </row>
    <row r="100" spans="1:83" x14ac:dyDescent="0.25">
      <c r="A100" s="99"/>
      <c r="B100" s="315"/>
      <c r="C100" s="315"/>
      <c r="D100" s="316"/>
      <c r="E100" s="100">
        <f>SUM(E84:E99)</f>
        <v>496891.26</v>
      </c>
      <c r="F100" s="100">
        <f t="shared" ref="F100:Q100" si="28">SUM(F84:F99)</f>
        <v>143872.154360557</v>
      </c>
      <c r="G100" s="101">
        <f t="shared" si="28"/>
        <v>45</v>
      </c>
      <c r="H100" s="100">
        <f t="shared" si="28"/>
        <v>156417</v>
      </c>
      <c r="I100" s="100">
        <f t="shared" si="28"/>
        <v>55886.915359720137</v>
      </c>
      <c r="J100" s="101">
        <f t="shared" si="28"/>
        <v>93</v>
      </c>
      <c r="K100" s="100">
        <f t="shared" si="28"/>
        <v>242651.66500000001</v>
      </c>
      <c r="L100" s="100">
        <f t="shared" si="28"/>
        <v>125977.48255803247</v>
      </c>
      <c r="M100" s="100">
        <f t="shared" si="28"/>
        <v>581</v>
      </c>
      <c r="N100" s="101">
        <f t="shared" si="28"/>
        <v>74</v>
      </c>
      <c r="O100" s="100">
        <f t="shared" si="28"/>
        <v>895959.92500000005</v>
      </c>
      <c r="P100" s="100">
        <f t="shared" si="28"/>
        <v>325736.55227830959</v>
      </c>
      <c r="Q100" s="100">
        <f t="shared" si="28"/>
        <v>719</v>
      </c>
      <c r="R100" s="117"/>
      <c r="S100" s="117"/>
      <c r="T100" s="117"/>
      <c r="U100" s="117"/>
      <c r="V100" s="117"/>
      <c r="W100" s="117"/>
      <c r="X100" s="117"/>
      <c r="Y100" s="126"/>
      <c r="Z100" s="126"/>
      <c r="AA100" s="126"/>
      <c r="AB100" s="126"/>
      <c r="AC100" s="131"/>
      <c r="AD100" s="131"/>
      <c r="AF100" s="131"/>
      <c r="AG100" s="131"/>
    </row>
    <row r="101" spans="1:83" x14ac:dyDescent="0.25"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</row>
    <row r="102" spans="1:83" x14ac:dyDescent="0.25">
      <c r="B102" s="2" t="str">
        <f>+B96</f>
        <v>Banten</v>
      </c>
      <c r="E102" s="145">
        <f>+E63+E65+E67</f>
        <v>69304</v>
      </c>
      <c r="N102" s="145"/>
    </row>
    <row r="103" spans="1:83" x14ac:dyDescent="0.25">
      <c r="AP103" s="307" t="s">
        <v>130</v>
      </c>
      <c r="AQ103" s="307"/>
      <c r="AR103" s="307"/>
      <c r="AS103" s="307"/>
      <c r="AT103" s="307"/>
      <c r="AU103" s="307"/>
      <c r="AV103" s="307"/>
    </row>
    <row r="104" spans="1:83" ht="57.75" customHeight="1" x14ac:dyDescent="0.25">
      <c r="E104" s="146" t="s">
        <v>21</v>
      </c>
      <c r="F104" s="146" t="s">
        <v>22</v>
      </c>
      <c r="G104" s="146" t="s">
        <v>23</v>
      </c>
      <c r="H104" s="146" t="s">
        <v>24</v>
      </c>
      <c r="I104" s="146" t="s">
        <v>27</v>
      </c>
      <c r="J104" s="146" t="s">
        <v>28</v>
      </c>
      <c r="K104" s="146" t="s">
        <v>29</v>
      </c>
      <c r="L104" s="146" t="s">
        <v>30</v>
      </c>
      <c r="M104" s="146" t="s">
        <v>33</v>
      </c>
      <c r="N104" s="146" t="s">
        <v>34</v>
      </c>
      <c r="O104" s="146" t="s">
        <v>35</v>
      </c>
      <c r="P104" s="146" t="s">
        <v>36</v>
      </c>
      <c r="Q104" s="146" t="s">
        <v>37</v>
      </c>
      <c r="R104" s="146" t="s">
        <v>40</v>
      </c>
      <c r="S104" s="146" t="s">
        <v>41</v>
      </c>
      <c r="T104" s="146" t="s">
        <v>42</v>
      </c>
      <c r="U104" s="146" t="s">
        <v>43</v>
      </c>
      <c r="V104" s="146" t="s">
        <v>44</v>
      </c>
      <c r="W104" s="146" t="s">
        <v>45</v>
      </c>
      <c r="X104" s="146" t="s">
        <v>46</v>
      </c>
      <c r="Y104" s="146" t="s">
        <v>49</v>
      </c>
      <c r="Z104" s="146" t="s">
        <v>50</v>
      </c>
      <c r="AA104" s="146" t="s">
        <v>51</v>
      </c>
      <c r="AB104" s="146"/>
      <c r="AC104" s="146"/>
      <c r="AD104" s="146"/>
      <c r="AE104" s="146" t="s">
        <v>52</v>
      </c>
      <c r="AF104" s="146"/>
      <c r="AG104" s="146"/>
      <c r="AH104" s="146" t="s">
        <v>52</v>
      </c>
      <c r="AI104" s="146" t="s">
        <v>60</v>
      </c>
      <c r="AJ104" s="146" t="s">
        <v>61</v>
      </c>
      <c r="AK104" s="146" t="s">
        <v>62</v>
      </c>
      <c r="AL104" s="146" t="s">
        <v>63</v>
      </c>
      <c r="AM104" s="146" t="s">
        <v>64</v>
      </c>
      <c r="AN104" s="146" t="s">
        <v>65</v>
      </c>
      <c r="AO104" s="146" t="s">
        <v>66</v>
      </c>
      <c r="AP104" s="146" t="s">
        <v>69</v>
      </c>
      <c r="AQ104" s="146" t="s">
        <v>70</v>
      </c>
      <c r="AR104" s="146" t="s">
        <v>71</v>
      </c>
      <c r="AS104" s="146" t="s">
        <v>72</v>
      </c>
      <c r="AT104" s="146" t="s">
        <v>73</v>
      </c>
      <c r="AU104" s="146" t="s">
        <v>74</v>
      </c>
      <c r="AV104" s="146" t="s">
        <v>75</v>
      </c>
      <c r="AW104" s="146" t="s">
        <v>78</v>
      </c>
      <c r="AX104" s="146" t="s">
        <v>79</v>
      </c>
      <c r="AY104" s="146" t="s">
        <v>80</v>
      </c>
      <c r="AZ104" s="146" t="s">
        <v>81</v>
      </c>
      <c r="BA104" s="146" t="s">
        <v>82</v>
      </c>
      <c r="BB104" s="146" t="s">
        <v>83</v>
      </c>
      <c r="BC104" s="146" t="s">
        <v>84</v>
      </c>
      <c r="BD104" s="146" t="s">
        <v>85</v>
      </c>
      <c r="BE104" s="146" t="s">
        <v>86</v>
      </c>
      <c r="BF104" s="146" t="s">
        <v>89</v>
      </c>
      <c r="BG104" s="146" t="s">
        <v>90</v>
      </c>
      <c r="BH104" s="146" t="s">
        <v>91</v>
      </c>
      <c r="BI104" s="146" t="s">
        <v>92</v>
      </c>
      <c r="BJ104" s="146" t="s">
        <v>95</v>
      </c>
      <c r="BK104" s="146" t="s">
        <v>96</v>
      </c>
      <c r="BL104" s="146" t="s">
        <v>97</v>
      </c>
      <c r="BM104" s="146" t="s">
        <v>98</v>
      </c>
      <c r="BN104" s="146" t="s">
        <v>101</v>
      </c>
      <c r="BO104" s="146" t="s">
        <v>102</v>
      </c>
      <c r="BP104" s="146" t="s">
        <v>105</v>
      </c>
      <c r="BQ104" s="146" t="s">
        <v>106</v>
      </c>
      <c r="BR104" s="146" t="s">
        <v>107</v>
      </c>
      <c r="BS104" s="146" t="s">
        <v>110</v>
      </c>
      <c r="BT104" s="146" t="s">
        <v>111</v>
      </c>
      <c r="BU104" s="146" t="s">
        <v>112</v>
      </c>
      <c r="BV104" s="146" t="s">
        <v>113</v>
      </c>
      <c r="BW104" s="146" t="s">
        <v>114</v>
      </c>
      <c r="BX104" s="146" t="s">
        <v>117</v>
      </c>
      <c r="BY104" s="146" t="s">
        <v>118</v>
      </c>
      <c r="BZ104" s="146" t="s">
        <v>119</v>
      </c>
      <c r="CA104" s="146" t="s">
        <v>120</v>
      </c>
      <c r="CB104" s="146" t="s">
        <v>123</v>
      </c>
      <c r="CC104" s="146" t="s">
        <v>124</v>
      </c>
      <c r="CD104" s="147" t="s">
        <v>131</v>
      </c>
      <c r="CE104" s="147" t="s">
        <v>132</v>
      </c>
    </row>
    <row r="106" spans="1:83" x14ac:dyDescent="0.25">
      <c r="B106" s="148" t="s">
        <v>18</v>
      </c>
      <c r="D106" s="148" t="s">
        <v>12</v>
      </c>
      <c r="E106" s="149">
        <f>+[9]AREA!D5</f>
        <v>0</v>
      </c>
      <c r="F106" s="149">
        <f>+[9]AREA!D6</f>
        <v>15993</v>
      </c>
      <c r="G106" s="150">
        <f>+[9]AREA!D7</f>
        <v>3480</v>
      </c>
      <c r="H106" s="149">
        <f>+[9]AREA!D8</f>
        <v>0</v>
      </c>
      <c r="I106" s="150">
        <f>+[9]AREA!D9</f>
        <v>0</v>
      </c>
      <c r="J106" s="149">
        <f>+[9]AREA!D10</f>
        <v>0</v>
      </c>
      <c r="K106" s="150">
        <f>+[9]AREA!D11</f>
        <v>0</v>
      </c>
      <c r="L106" s="149">
        <f>+[9]AREA!D12</f>
        <v>5000</v>
      </c>
      <c r="M106" s="150">
        <f>+[9]AREA!D13</f>
        <v>0</v>
      </c>
      <c r="N106" s="149">
        <f>+[9]AREA!D14</f>
        <v>8300</v>
      </c>
      <c r="O106" s="150">
        <f>+[9]AREA!D15</f>
        <v>0</v>
      </c>
      <c r="P106" s="136">
        <f>+[9]AREA!D16</f>
        <v>6500</v>
      </c>
      <c r="Q106" s="150">
        <f>+[9]AREA!D17</f>
        <v>0</v>
      </c>
      <c r="R106" s="136">
        <f>+[9]AREA!D18</f>
        <v>9500</v>
      </c>
      <c r="S106" s="150">
        <f>+[9]AREA!D19</f>
        <v>3054.26</v>
      </c>
      <c r="T106" s="136">
        <f>+[9]AREA!D20</f>
        <v>0</v>
      </c>
      <c r="U106" s="150">
        <f>+[9]AREA!D21</f>
        <v>0</v>
      </c>
      <c r="V106" s="136">
        <f>+[9]AREA!D22</f>
        <v>0</v>
      </c>
      <c r="W106" s="150">
        <f>+[9]AREA!D23</f>
        <v>4001</v>
      </c>
      <c r="X106" s="136">
        <f>+[9]AREA!D24</f>
        <v>0</v>
      </c>
      <c r="Y106" s="150">
        <f>+[9]AREA!D25</f>
        <v>0</v>
      </c>
      <c r="Z106" s="136">
        <f>+[9]AREA!D26</f>
        <v>0</v>
      </c>
      <c r="AA106" s="150">
        <f>+[9]AREA!D27</f>
        <v>54000</v>
      </c>
      <c r="AB106" s="150"/>
      <c r="AC106" s="150"/>
      <c r="AD106" s="150"/>
      <c r="AE106" s="136">
        <f>+[9]AREA!D28</f>
        <v>8235</v>
      </c>
      <c r="AF106" s="150"/>
      <c r="AG106" s="150"/>
      <c r="AH106" s="136">
        <f>+[9]AREA!G28</f>
        <v>0</v>
      </c>
      <c r="AI106" s="136">
        <f>+[9]AREA!D32</f>
        <v>0</v>
      </c>
      <c r="AJ106" s="150">
        <f>+[9]AREA!D33</f>
        <v>3265</v>
      </c>
      <c r="AK106" s="136">
        <f>+[9]AREA!D34</f>
        <v>0</v>
      </c>
      <c r="AL106" s="150">
        <f>+[9]AREA!D35</f>
        <v>5420</v>
      </c>
      <c r="AM106" s="136">
        <f>+[9]AREA!D36</f>
        <v>4038</v>
      </c>
      <c r="AN106" s="150">
        <f>+[9]AREA!D37</f>
        <v>3261</v>
      </c>
      <c r="AO106" s="136">
        <f>+[9]AREA!D38</f>
        <v>0</v>
      </c>
      <c r="AP106" s="150">
        <f>+[9]AREA!D39</f>
        <v>21422</v>
      </c>
      <c r="AQ106" s="136">
        <f>+[9]AREA!D40</f>
        <v>0</v>
      </c>
      <c r="AR106" s="150">
        <f>+[9]AREA!D41</f>
        <v>10431</v>
      </c>
      <c r="AS106" s="136">
        <f>+[9]AREA!D42</f>
        <v>0</v>
      </c>
      <c r="AT106" s="150">
        <f>+[9]AREA!D43</f>
        <v>37451</v>
      </c>
      <c r="AU106" s="136">
        <f>+[9]AREA!D44</f>
        <v>0</v>
      </c>
      <c r="AV106" s="150">
        <f>+[9]AREA!D45</f>
        <v>21537</v>
      </c>
      <c r="AW106" s="136">
        <f>+[9]AREA!D46</f>
        <v>0</v>
      </c>
      <c r="AX106" s="150">
        <f>+[9]AREA!D47</f>
        <v>3833</v>
      </c>
      <c r="AY106" s="136">
        <f>+[9]AREA!D48</f>
        <v>0</v>
      </c>
      <c r="AZ106" s="150">
        <f>+[9]AREA!D49</f>
        <v>21506</v>
      </c>
      <c r="BA106" s="136">
        <f>+[9]AREA!D50</f>
        <v>2831</v>
      </c>
      <c r="BB106" s="150">
        <f>+[9]AREA!D51</f>
        <v>887</v>
      </c>
      <c r="BC106" s="136">
        <f>+[9]AREA!D52</f>
        <v>10897</v>
      </c>
      <c r="BD106" s="150">
        <f>+[9]AREA!D53</f>
        <v>31553</v>
      </c>
      <c r="BE106" s="136">
        <f>+[9]AREA!D54</f>
        <v>0</v>
      </c>
      <c r="BF106" s="150">
        <f>+[9]AREA!D55</f>
        <v>0</v>
      </c>
      <c r="BG106" s="136">
        <f>+[9]AREA!D56</f>
        <v>0</v>
      </c>
      <c r="BH106" s="150">
        <f>+[9]AREA!D57</f>
        <v>4900</v>
      </c>
      <c r="BI106" s="136">
        <f>+[9]AREA!D58</f>
        <v>0</v>
      </c>
      <c r="BJ106" s="150">
        <f>+[9]AREA!D59</f>
        <v>0</v>
      </c>
      <c r="BK106" s="136">
        <f>+[9]AREA!D60</f>
        <v>3267</v>
      </c>
      <c r="BL106" s="150">
        <f>+[9]AREA!D61</f>
        <v>7700</v>
      </c>
      <c r="BM106" s="136">
        <f>+[9]AREA!D62</f>
        <v>3010</v>
      </c>
      <c r="BN106" s="150">
        <f>+[9]AREA!D63</f>
        <v>0</v>
      </c>
      <c r="BO106" s="136">
        <f>+[9]AREA!D64</f>
        <v>9201</v>
      </c>
      <c r="BP106" s="150">
        <f>+[9]AREA!D65</f>
        <v>0</v>
      </c>
      <c r="BQ106" s="136">
        <f>+[9]AREA!D66</f>
        <v>0</v>
      </c>
      <c r="BR106" s="150">
        <f>+[9]AREA!D67</f>
        <v>9287</v>
      </c>
      <c r="BS106" s="136">
        <f>+[9]AREA!D68</f>
        <v>2174</v>
      </c>
      <c r="BT106" s="150">
        <f>+[9]AREA!D69</f>
        <v>42931</v>
      </c>
      <c r="BU106" s="136">
        <f>+[9]AREA!D70</f>
        <v>15195</v>
      </c>
      <c r="BV106" s="150">
        <f>+[9]AREA!D71</f>
        <v>3520</v>
      </c>
      <c r="BW106" s="136">
        <f>+[9]AREA!D72</f>
        <v>4633</v>
      </c>
      <c r="BX106" s="150">
        <f>+[9]AREA!D73</f>
        <v>6838</v>
      </c>
      <c r="BY106" s="136">
        <f>+[9]AREA!D74</f>
        <v>3424</v>
      </c>
      <c r="BZ106" s="150">
        <f>+[9]AREA!D75</f>
        <v>4815</v>
      </c>
      <c r="CA106" s="136">
        <f>+[9]AREA!D76</f>
        <v>7380</v>
      </c>
      <c r="CB106" s="150">
        <f>+[9]AREA!D77</f>
        <v>8743</v>
      </c>
      <c r="CC106" s="136">
        <f>+[9]AREA!D78</f>
        <v>10407</v>
      </c>
      <c r="CD106" s="131">
        <f>SUM(E106:CC106)</f>
        <v>443820.26</v>
      </c>
      <c r="CE106" s="149">
        <f>+[9]AREA!D79</f>
        <v>496891.26</v>
      </c>
    </row>
    <row r="107" spans="1:83" x14ac:dyDescent="0.25">
      <c r="D107" s="148" t="s">
        <v>13</v>
      </c>
      <c r="E107" s="149">
        <f>+[9]AREA!E5</f>
        <v>0</v>
      </c>
      <c r="F107" s="149">
        <f>+[9]AREA!E6</f>
        <v>3678.3900000000003</v>
      </c>
      <c r="G107" s="150">
        <f>+[9]AREA!E7</f>
        <v>800.40000000000009</v>
      </c>
      <c r="H107" s="149">
        <f>+[9]AREA!E8</f>
        <v>0</v>
      </c>
      <c r="I107" s="150">
        <f>+[9]AREA!E9</f>
        <v>0</v>
      </c>
      <c r="J107" s="149">
        <f>+[9]AREA!E10</f>
        <v>0</v>
      </c>
      <c r="K107" s="150">
        <f>+[9]AREA!E11</f>
        <v>0</v>
      </c>
      <c r="L107" s="149">
        <f>+[9]AREA!E12</f>
        <v>561</v>
      </c>
      <c r="M107" s="150">
        <f>+[9]AREA!E13</f>
        <v>0</v>
      </c>
      <c r="N107" s="149">
        <f>+[9]AREA!E14</f>
        <v>2075</v>
      </c>
      <c r="O107" s="150">
        <f>+[9]AREA!E15</f>
        <v>0</v>
      </c>
      <c r="P107" s="136">
        <f>+[9]AREA!E16</f>
        <v>4875</v>
      </c>
      <c r="Q107" s="150">
        <f>+[9]AREA!E17</f>
        <v>0</v>
      </c>
      <c r="R107" s="136">
        <f>+[9]AREA!E18</f>
        <v>3800</v>
      </c>
      <c r="S107" s="150">
        <f>+[9]AREA!E19</f>
        <v>1032.9985333333334</v>
      </c>
      <c r="T107" s="136">
        <f>+[9]AREA!E20</f>
        <v>0</v>
      </c>
      <c r="U107" s="150">
        <f>+[9]AREA!E21</f>
        <v>0</v>
      </c>
      <c r="V107" s="136">
        <f>+[9]AREA!E22</f>
        <v>0</v>
      </c>
      <c r="W107" s="150">
        <f>+[9]AREA!E23</f>
        <v>2520</v>
      </c>
      <c r="X107" s="136">
        <f>+[9]AREA!E24</f>
        <v>0</v>
      </c>
      <c r="Y107" s="150">
        <f>+[9]AREA!E25</f>
        <v>0</v>
      </c>
      <c r="Z107" s="136">
        <f>+[9]AREA!E26</f>
        <v>0</v>
      </c>
      <c r="AA107" s="150">
        <f>+[9]AREA!E27</f>
        <v>18900</v>
      </c>
      <c r="AB107" s="150"/>
      <c r="AC107" s="150"/>
      <c r="AD107" s="150"/>
      <c r="AE107" s="136">
        <f>+[9]AREA!E28</f>
        <v>2882.25</v>
      </c>
      <c r="AF107" s="150"/>
      <c r="AG107" s="150"/>
      <c r="AH107" s="136">
        <f>+[9]AREA!H28</f>
        <v>0</v>
      </c>
      <c r="AI107" s="136">
        <f>+[9]AREA!E32</f>
        <v>0</v>
      </c>
      <c r="AJ107" s="150">
        <f>+[9]AREA!E33</f>
        <v>1665.15</v>
      </c>
      <c r="AK107" s="136">
        <f>+[9]AREA!E34</f>
        <v>0</v>
      </c>
      <c r="AL107" s="150">
        <f>+[9]AREA!E35</f>
        <v>1896.3</v>
      </c>
      <c r="AM107" s="136">
        <f>+[9]AREA!E36</f>
        <v>1413.3</v>
      </c>
      <c r="AN107" s="150">
        <f>+[9]AREA!E37</f>
        <v>1141.3499999999999</v>
      </c>
      <c r="AO107" s="136">
        <f>+[9]AREA!E38</f>
        <v>0</v>
      </c>
      <c r="AP107" s="150">
        <f>+[9]AREA!E39</f>
        <v>7497.7</v>
      </c>
      <c r="AQ107" s="136">
        <f>+[9]AREA!E40</f>
        <v>0</v>
      </c>
      <c r="AR107" s="150">
        <f>+[9]AREA!E41</f>
        <v>3650.85</v>
      </c>
      <c r="AS107" s="136">
        <f>+[9]AREA!E42</f>
        <v>0</v>
      </c>
      <c r="AT107" s="150">
        <f>+[9]AREA!E43</f>
        <v>6591</v>
      </c>
      <c r="AU107" s="136">
        <f>+[9]AREA!E44</f>
        <v>0</v>
      </c>
      <c r="AV107" s="150">
        <f>+[9]AREA!E45</f>
        <v>3352.65</v>
      </c>
      <c r="AW107" s="136">
        <f>+[9]AREA!E46</f>
        <v>0</v>
      </c>
      <c r="AX107" s="150">
        <f>+[9]AREA!E47</f>
        <v>1341</v>
      </c>
      <c r="AY107" s="136">
        <f>+[9]AREA!E48</f>
        <v>0</v>
      </c>
      <c r="AZ107" s="150">
        <f>+[9]AREA!E49</f>
        <v>5361.2</v>
      </c>
      <c r="BA107" s="136">
        <f>+[9]AREA!E50</f>
        <v>990.84999999999991</v>
      </c>
      <c r="BB107" s="150">
        <f>+[9]AREA!E51</f>
        <v>310</v>
      </c>
      <c r="BC107" s="136">
        <f>+[9]AREA!E52</f>
        <v>3813.95</v>
      </c>
      <c r="BD107" s="150">
        <f>+[9]AREA!E53</f>
        <v>8372.9</v>
      </c>
      <c r="BE107" s="136">
        <f>+[9]AREA!E54</f>
        <v>0</v>
      </c>
      <c r="BF107" s="150">
        <f>+[9]AREA!E55</f>
        <v>0</v>
      </c>
      <c r="BG107" s="136">
        <f>+[9]AREA!E56</f>
        <v>0</v>
      </c>
      <c r="BH107" s="150">
        <f>+[9]AREA!E57</f>
        <v>1225</v>
      </c>
      <c r="BI107" s="136">
        <f>+[9]AREA!E58</f>
        <v>0</v>
      </c>
      <c r="BJ107" s="150">
        <f>+[9]AREA!E59</f>
        <v>0</v>
      </c>
      <c r="BK107" s="136">
        <f>+[9]AREA!E60</f>
        <v>1143.4499999999998</v>
      </c>
      <c r="BL107" s="150">
        <f>+[9]AREA!E61</f>
        <v>2695</v>
      </c>
      <c r="BM107" s="136">
        <f>+[9]AREA!E62</f>
        <v>1053.5</v>
      </c>
      <c r="BN107" s="150">
        <f>+[9]AREA!E63</f>
        <v>0</v>
      </c>
      <c r="BO107" s="136">
        <f>+[9]AREA!E64</f>
        <v>2947.3882222222219</v>
      </c>
      <c r="BP107" s="150">
        <f>+[9]AREA!E65</f>
        <v>0</v>
      </c>
      <c r="BQ107" s="136">
        <f>+[9]AREA!E66</f>
        <v>0</v>
      </c>
      <c r="BR107" s="150">
        <f>+[9]AREA!E67</f>
        <v>2332.0688888888885</v>
      </c>
      <c r="BS107" s="136">
        <f>+[9]AREA!E68</f>
        <v>652.19999999999993</v>
      </c>
      <c r="BT107" s="150">
        <f>+[9]AREA!E69</f>
        <v>14167.230000000001</v>
      </c>
      <c r="BU107" s="136">
        <f>+[9]AREA!E70</f>
        <v>4558.5</v>
      </c>
      <c r="BV107" s="150">
        <f>+[9]AREA!E71</f>
        <v>1232</v>
      </c>
      <c r="BW107" s="136">
        <f>+[9]AREA!E72</f>
        <v>1621.55</v>
      </c>
      <c r="BX107" s="150">
        <f>+[9]AREA!E73</f>
        <v>2393.3000000000002</v>
      </c>
      <c r="BY107" s="136">
        <f>+[9]AREA!E74</f>
        <v>1198</v>
      </c>
      <c r="BZ107" s="150">
        <f>+[9]AREA!E75</f>
        <v>1685</v>
      </c>
      <c r="CA107" s="136">
        <f>+[9]AREA!E76</f>
        <v>2582</v>
      </c>
      <c r="CB107" s="150">
        <f>+[9]AREA!E77</f>
        <v>631.63157705105493</v>
      </c>
      <c r="CC107" s="136">
        <f>+[9]AREA!E78</f>
        <v>751.84602795039791</v>
      </c>
      <c r="CD107" s="131">
        <f t="shared" ref="CD107:CD117" si="29">SUM(E107:CC107)</f>
        <v>131392.90324944587</v>
      </c>
      <c r="CE107" s="149">
        <f>+[9]AREA!E79</f>
        <v>143872.15436055695</v>
      </c>
    </row>
    <row r="108" spans="1:83" x14ac:dyDescent="0.25">
      <c r="D108" s="148" t="s">
        <v>14</v>
      </c>
      <c r="E108" s="149">
        <f>+[9]AREA!F5</f>
        <v>0</v>
      </c>
      <c r="F108" s="149">
        <f>+[9]AREA!F6</f>
        <v>0.5</v>
      </c>
      <c r="G108" s="150">
        <f>+[9]AREA!F7</f>
        <v>0.5</v>
      </c>
      <c r="H108" s="149">
        <f>+[9]AREA!F8</f>
        <v>0</v>
      </c>
      <c r="I108" s="150">
        <f>+[9]AREA!F9</f>
        <v>0</v>
      </c>
      <c r="J108" s="149">
        <f>+[9]AREA!F10</f>
        <v>0</v>
      </c>
      <c r="K108" s="150">
        <f>+[9]AREA!F11</f>
        <v>0</v>
      </c>
      <c r="L108" s="149">
        <f>+[9]AREA!F12</f>
        <v>1</v>
      </c>
      <c r="M108" s="150">
        <f>+[9]AREA!F13</f>
        <v>0</v>
      </c>
      <c r="N108" s="149">
        <f>+[9]AREA!F14</f>
        <v>1</v>
      </c>
      <c r="O108" s="150">
        <f>+[9]AREA!F15</f>
        <v>0</v>
      </c>
      <c r="P108" s="136">
        <f>+[9]AREA!F16</f>
        <v>1</v>
      </c>
      <c r="Q108" s="150">
        <f>+[9]AREA!F17</f>
        <v>0</v>
      </c>
      <c r="R108" s="136">
        <f>+[9]AREA!F18</f>
        <v>1</v>
      </c>
      <c r="S108" s="150">
        <f>+[9]AREA!F19</f>
        <v>1</v>
      </c>
      <c r="T108" s="136">
        <f>+[9]AREA!F20</f>
        <v>0</v>
      </c>
      <c r="U108" s="150">
        <f>+[9]AREA!F21</f>
        <v>0</v>
      </c>
      <c r="V108" s="136">
        <f>+[9]AREA!F22</f>
        <v>0</v>
      </c>
      <c r="W108" s="150">
        <f>+[9]AREA!F23</f>
        <v>1</v>
      </c>
      <c r="X108" s="136">
        <f>+[9]AREA!F24</f>
        <v>0</v>
      </c>
      <c r="Y108" s="150">
        <f>+[9]AREA!F25</f>
        <v>0</v>
      </c>
      <c r="Z108" s="136">
        <f>+[9]AREA!F26</f>
        <v>0</v>
      </c>
      <c r="AA108" s="150">
        <f>+[9]AREA!F27</f>
        <v>1</v>
      </c>
      <c r="AB108" s="150"/>
      <c r="AC108" s="150"/>
      <c r="AD108" s="150"/>
      <c r="AE108" s="136">
        <f>+[9]AREA!F28</f>
        <v>0.5</v>
      </c>
      <c r="AF108" s="150"/>
      <c r="AG108" s="150"/>
      <c r="AH108" s="136">
        <f>+[9]AREA!I28</f>
        <v>0</v>
      </c>
      <c r="AI108" s="136">
        <f>+[9]AREA!F32</f>
        <v>0</v>
      </c>
      <c r="AJ108" s="150">
        <f>+[9]AREA!F33</f>
        <v>1</v>
      </c>
      <c r="AK108" s="136">
        <f>+[9]AREA!F34</f>
        <v>0</v>
      </c>
      <c r="AL108" s="150">
        <f>+[9]AREA!F35</f>
        <v>1.5</v>
      </c>
      <c r="AM108" s="136">
        <f>+[9]AREA!F36</f>
        <v>1</v>
      </c>
      <c r="AN108" s="150">
        <f>+[9]AREA!F37</f>
        <v>1</v>
      </c>
      <c r="AO108" s="136">
        <f>+[9]AREA!F38</f>
        <v>0</v>
      </c>
      <c r="AP108" s="150">
        <f>+[9]AREA!F39</f>
        <v>0.5</v>
      </c>
      <c r="AQ108" s="136">
        <f>+[9]AREA!F40</f>
        <v>0</v>
      </c>
      <c r="AR108" s="150">
        <f>+[9]AREA!F41</f>
        <v>0.5</v>
      </c>
      <c r="AS108" s="136">
        <f>+[9]AREA!F42</f>
        <v>0</v>
      </c>
      <c r="AT108" s="150">
        <f>+[9]AREA!F43</f>
        <v>1</v>
      </c>
      <c r="AU108" s="136">
        <f>+[9]AREA!F44</f>
        <v>0</v>
      </c>
      <c r="AV108" s="150">
        <f>+[9]AREA!F45</f>
        <v>0.5</v>
      </c>
      <c r="AW108" s="136">
        <f>+[9]AREA!F46</f>
        <v>0</v>
      </c>
      <c r="AX108" s="150">
        <f>+[9]AREA!F47</f>
        <v>0.5</v>
      </c>
      <c r="AY108" s="136">
        <f>+[9]AREA!F48</f>
        <v>0</v>
      </c>
      <c r="AZ108" s="150">
        <f>+[9]AREA!F49</f>
        <v>1</v>
      </c>
      <c r="BA108" s="136">
        <f>+[9]AREA!F50</f>
        <v>0.5</v>
      </c>
      <c r="BB108" s="150">
        <f>+[9]AREA!F51</f>
        <v>0.5</v>
      </c>
      <c r="BC108" s="136">
        <f>+[9]AREA!F52</f>
        <v>0.5</v>
      </c>
      <c r="BD108" s="150">
        <f>+[9]AREA!F53</f>
        <v>1</v>
      </c>
      <c r="BE108" s="136">
        <f>+[9]AREA!F54</f>
        <v>0</v>
      </c>
      <c r="BF108" s="150">
        <f>+[9]AREA!F55</f>
        <v>0</v>
      </c>
      <c r="BG108" s="136">
        <f>+[9]AREA!F56</f>
        <v>0</v>
      </c>
      <c r="BH108" s="150">
        <f>+[9]AREA!F57</f>
        <v>1</v>
      </c>
      <c r="BI108" s="136">
        <f>+[9]AREA!F58</f>
        <v>0</v>
      </c>
      <c r="BJ108" s="150">
        <f>+[9]AREA!F59</f>
        <v>0</v>
      </c>
      <c r="BK108" s="136">
        <f>+[9]AREA!F60</f>
        <v>1</v>
      </c>
      <c r="BL108" s="150">
        <f>+[9]AREA!F61</f>
        <v>1</v>
      </c>
      <c r="BM108" s="136">
        <f>+[9]AREA!F62</f>
        <v>1</v>
      </c>
      <c r="BN108" s="150">
        <f>+[9]AREA!F63</f>
        <v>0</v>
      </c>
      <c r="BO108" s="136">
        <f>+[9]AREA!F64</f>
        <v>2</v>
      </c>
      <c r="BP108" s="150">
        <f>+[9]AREA!F65</f>
        <v>0</v>
      </c>
      <c r="BQ108" s="136">
        <f>+[9]AREA!F66</f>
        <v>0</v>
      </c>
      <c r="BR108" s="150">
        <f>+[9]AREA!F67</f>
        <v>3</v>
      </c>
      <c r="BS108" s="136">
        <f>+[9]AREA!F68</f>
        <v>0.33333333333333331</v>
      </c>
      <c r="BT108" s="150">
        <f>+[9]AREA!F69</f>
        <v>0.33333333333333331</v>
      </c>
      <c r="BU108" s="136">
        <f>+[9]AREA!F70</f>
        <v>0.33333333333333331</v>
      </c>
      <c r="BV108" s="150">
        <f>+[9]AREA!F71</f>
        <v>1</v>
      </c>
      <c r="BW108" s="136">
        <f>+[9]AREA!F72</f>
        <v>1</v>
      </c>
      <c r="BX108" s="150">
        <f>+[9]AREA!F73</f>
        <v>2</v>
      </c>
      <c r="BY108" s="136">
        <f>+[9]AREA!F74</f>
        <v>1</v>
      </c>
      <c r="BZ108" s="150">
        <f>+[9]AREA!F75</f>
        <v>1</v>
      </c>
      <c r="CA108" s="136">
        <f>+[9]AREA!F76</f>
        <v>2</v>
      </c>
      <c r="CB108" s="150">
        <f>+[9]AREA!F77</f>
        <v>2</v>
      </c>
      <c r="CC108" s="136">
        <f>+[9]AREA!F78</f>
        <v>3</v>
      </c>
      <c r="CD108" s="131">
        <f t="shared" si="29"/>
        <v>42.5</v>
      </c>
      <c r="CE108" s="149">
        <f>+[9]AREA!F79</f>
        <v>45</v>
      </c>
    </row>
    <row r="109" spans="1:83" x14ac:dyDescent="0.25">
      <c r="B109" s="148" t="s">
        <v>2</v>
      </c>
      <c r="D109" s="148" t="s">
        <v>12</v>
      </c>
      <c r="E109" s="149">
        <f>+[9]AREA!G5</f>
        <v>0</v>
      </c>
      <c r="F109" s="149">
        <f>+[9]AREA!G6</f>
        <v>4328</v>
      </c>
      <c r="G109" s="150">
        <f>+[9]AREA!G7</f>
        <v>2625</v>
      </c>
      <c r="H109" s="149">
        <f>+[9]AREA!G8</f>
        <v>2203</v>
      </c>
      <c r="I109" s="150">
        <f>+[9]AREA!G9</f>
        <v>1200</v>
      </c>
      <c r="J109" s="149">
        <f>+[9]AREA!G10</f>
        <v>1242</v>
      </c>
      <c r="K109" s="150">
        <f>+[9]AREA!G11</f>
        <v>3083</v>
      </c>
      <c r="L109" s="149">
        <f>+[9]AREA!G12</f>
        <v>3721</v>
      </c>
      <c r="M109" s="150">
        <f>+[9]AREA!G13</f>
        <v>0</v>
      </c>
      <c r="N109" s="149">
        <f>+[9]AREA!G14</f>
        <v>2326</v>
      </c>
      <c r="O109" s="150">
        <f>+[9]AREA!G15</f>
        <v>3187</v>
      </c>
      <c r="P109" s="136">
        <f>+[9]AREA!G16</f>
        <v>5900</v>
      </c>
      <c r="Q109" s="150">
        <f>+[9]AREA!G17</f>
        <v>2363</v>
      </c>
      <c r="R109" s="136">
        <f>+[9]AREA!G18</f>
        <v>6013</v>
      </c>
      <c r="S109" s="150">
        <f>+[9]AREA!G19</f>
        <v>1500</v>
      </c>
      <c r="T109" s="136">
        <f>+[9]AREA!G20</f>
        <v>4801</v>
      </c>
      <c r="U109" s="150">
        <f>+[9]AREA!G21</f>
        <v>8885</v>
      </c>
      <c r="V109" s="136">
        <f>+[9]AREA!G22</f>
        <v>4150</v>
      </c>
      <c r="W109" s="150">
        <f>+[9]AREA!G23</f>
        <v>0</v>
      </c>
      <c r="X109" s="136">
        <f>+[9]AREA!G24</f>
        <v>1250</v>
      </c>
      <c r="Y109" s="150">
        <f>+[9]AREA!G25</f>
        <v>1081</v>
      </c>
      <c r="Z109" s="136">
        <f>+[9]AREA!G26</f>
        <v>3528</v>
      </c>
      <c r="AA109" s="150">
        <f>+[9]AREA!G27</f>
        <v>4220</v>
      </c>
      <c r="AB109" s="150"/>
      <c r="AC109" s="150"/>
      <c r="AD109" s="150"/>
      <c r="AE109" s="136">
        <f>+[9]AREA!G28</f>
        <v>0</v>
      </c>
      <c r="AF109" s="150"/>
      <c r="AG109" s="150"/>
      <c r="AH109" s="136">
        <f>+[9]AREA!J28</f>
        <v>1023</v>
      </c>
      <c r="AI109" s="136">
        <f>+[9]AREA!G32</f>
        <v>1016</v>
      </c>
      <c r="AJ109" s="150">
        <f>+[9]AREA!G33</f>
        <v>4354</v>
      </c>
      <c r="AK109" s="136">
        <f>+[9]AREA!G34</f>
        <v>1160</v>
      </c>
      <c r="AL109" s="150">
        <f>+[9]AREA!G35</f>
        <v>1631</v>
      </c>
      <c r="AM109" s="136">
        <f>+[9]AREA!G36</f>
        <v>2776</v>
      </c>
      <c r="AN109" s="150">
        <f>+[9]AREA!G37</f>
        <v>2035</v>
      </c>
      <c r="AO109" s="136">
        <f>+[9]AREA!G38</f>
        <v>1603</v>
      </c>
      <c r="AP109" s="150">
        <f>+[9]AREA!G39</f>
        <v>0</v>
      </c>
      <c r="AQ109" s="136">
        <f>+[9]AREA!G40</f>
        <v>0</v>
      </c>
      <c r="AR109" s="150">
        <f>+[9]AREA!G41</f>
        <v>0</v>
      </c>
      <c r="AS109" s="136">
        <f>+[9]AREA!G42</f>
        <v>0</v>
      </c>
      <c r="AT109" s="150">
        <f>+[9]AREA!G43</f>
        <v>0</v>
      </c>
      <c r="AU109" s="136">
        <f>+[9]AREA!G44</f>
        <v>0</v>
      </c>
      <c r="AV109" s="150">
        <f>+[9]AREA!G45</f>
        <v>0</v>
      </c>
      <c r="AW109" s="136">
        <f>+[9]AREA!G46</f>
        <v>1733</v>
      </c>
      <c r="AX109" s="150">
        <f>+[9]AREA!G47</f>
        <v>1332</v>
      </c>
      <c r="AY109" s="136">
        <f>+[9]AREA!G48</f>
        <v>1779</v>
      </c>
      <c r="AZ109" s="150">
        <f>+[9]AREA!G49</f>
        <v>1637</v>
      </c>
      <c r="BA109" s="136">
        <f>+[9]AREA!G50</f>
        <v>1884</v>
      </c>
      <c r="BB109" s="150">
        <f>+[9]AREA!G51</f>
        <v>1920</v>
      </c>
      <c r="BC109" s="136">
        <f>+[9]AREA!G52</f>
        <v>2323</v>
      </c>
      <c r="BD109" s="150">
        <f>+[9]AREA!G53</f>
        <v>1812</v>
      </c>
      <c r="BE109" s="136">
        <f>+[9]AREA!G54</f>
        <v>2523</v>
      </c>
      <c r="BF109" s="150">
        <f>+[9]AREA!G55</f>
        <v>1650</v>
      </c>
      <c r="BG109" s="136">
        <f>+[9]AREA!G56</f>
        <v>2055</v>
      </c>
      <c r="BH109" s="150">
        <f>+[9]AREA!G57</f>
        <v>1200</v>
      </c>
      <c r="BI109" s="136">
        <f>+[9]AREA!G58</f>
        <v>1363</v>
      </c>
      <c r="BJ109" s="150">
        <f>+[9]AREA!G59</f>
        <v>4635</v>
      </c>
      <c r="BK109" s="136">
        <f>+[9]AREA!G60</f>
        <v>1408</v>
      </c>
      <c r="BL109" s="150">
        <f>+[9]AREA!G61</f>
        <v>2500</v>
      </c>
      <c r="BM109" s="136">
        <f>+[9]AREA!G62</f>
        <v>2000</v>
      </c>
      <c r="BN109" s="150">
        <f>+[9]AREA!G63</f>
        <v>2059</v>
      </c>
      <c r="BO109" s="136">
        <f>+[9]AREA!G64</f>
        <v>4333</v>
      </c>
      <c r="BP109" s="150">
        <f>+[9]AREA!G65</f>
        <v>1419</v>
      </c>
      <c r="BQ109" s="136">
        <f>+[9]AREA!G66</f>
        <v>1200</v>
      </c>
      <c r="BR109" s="150">
        <f>+[9]AREA!G67</f>
        <v>3338</v>
      </c>
      <c r="BS109" s="136">
        <f>+[9]AREA!G68</f>
        <v>2305</v>
      </c>
      <c r="BT109" s="150">
        <f>+[9]AREA!G69</f>
        <v>1568</v>
      </c>
      <c r="BU109" s="136">
        <f>+[9]AREA!G70</f>
        <v>2000</v>
      </c>
      <c r="BV109" s="150">
        <f>+[9]AREA!G71</f>
        <v>2258</v>
      </c>
      <c r="BW109" s="136">
        <f>+[9]AREA!G72</f>
        <v>1777</v>
      </c>
      <c r="BX109" s="150">
        <f>+[9]AREA!G73</f>
        <v>4361</v>
      </c>
      <c r="BY109" s="136">
        <f>+[9]AREA!G74</f>
        <v>3525</v>
      </c>
      <c r="BZ109" s="150">
        <f>+[9]AREA!G75</f>
        <v>4650</v>
      </c>
      <c r="CA109" s="136">
        <f>+[9]AREA!G76</f>
        <v>1217</v>
      </c>
      <c r="CB109" s="150">
        <f>+[9]AREA!G77</f>
        <v>3450</v>
      </c>
      <c r="CC109" s="136">
        <f>+[9]AREA!G78</f>
        <v>1022</v>
      </c>
      <c r="CD109" s="131">
        <f t="shared" si="29"/>
        <v>157440</v>
      </c>
      <c r="CE109" s="149">
        <f>+[9]AREA!G79</f>
        <v>156417</v>
      </c>
    </row>
    <row r="110" spans="1:83" x14ac:dyDescent="0.25">
      <c r="D110" s="148" t="s">
        <v>13</v>
      </c>
      <c r="E110" s="149">
        <f>+[9]AREA!H5</f>
        <v>0</v>
      </c>
      <c r="F110" s="149">
        <f>+[9]AREA!H6</f>
        <v>970.6</v>
      </c>
      <c r="G110" s="150">
        <f>+[9]AREA!H7</f>
        <v>1181.25</v>
      </c>
      <c r="H110" s="149">
        <f>+[9]AREA!H8</f>
        <v>560.9</v>
      </c>
      <c r="I110" s="150">
        <f>+[9]AREA!H9</f>
        <v>429</v>
      </c>
      <c r="J110" s="149">
        <f>+[9]AREA!H10</f>
        <v>1084</v>
      </c>
      <c r="K110" s="150">
        <f>+[9]AREA!H11</f>
        <v>875</v>
      </c>
      <c r="L110" s="149">
        <f>+[9]AREA!H12</f>
        <v>1590</v>
      </c>
      <c r="M110" s="150">
        <f>+[9]AREA!H13</f>
        <v>0</v>
      </c>
      <c r="N110" s="149">
        <f>+[9]AREA!H14</f>
        <v>480.6</v>
      </c>
      <c r="O110" s="150">
        <f>+[9]AREA!H15</f>
        <v>438.7</v>
      </c>
      <c r="P110" s="136">
        <f>+[9]AREA!H16</f>
        <v>1335</v>
      </c>
      <c r="Q110" s="150">
        <f>+[9]AREA!H17</f>
        <v>236.3</v>
      </c>
      <c r="R110" s="136">
        <f>+[9]AREA!H18</f>
        <v>1021.5899999999999</v>
      </c>
      <c r="S110" s="150">
        <f>+[9]AREA!H19</f>
        <v>255</v>
      </c>
      <c r="T110" s="136">
        <f>+[9]AREA!H20</f>
        <v>908.87752155172404</v>
      </c>
      <c r="U110" s="150">
        <f>+[9]AREA!H21</f>
        <v>2302.1776939655169</v>
      </c>
      <c r="V110" s="136">
        <f>+[9]AREA!H22</f>
        <v>1660</v>
      </c>
      <c r="W110" s="150">
        <f>+[9]AREA!H23</f>
        <v>0</v>
      </c>
      <c r="X110" s="136">
        <f>+[9]AREA!H24</f>
        <v>250</v>
      </c>
      <c r="Y110" s="150">
        <f>+[9]AREA!H25</f>
        <v>325</v>
      </c>
      <c r="Z110" s="136">
        <f>+[9]AREA!H26</f>
        <v>1060</v>
      </c>
      <c r="AA110" s="150">
        <f>+[9]AREA!H27</f>
        <v>1112.144927536232</v>
      </c>
      <c r="AB110" s="150"/>
      <c r="AC110" s="150"/>
      <c r="AD110" s="150"/>
      <c r="AE110" s="136">
        <f>+[9]AREA!H28</f>
        <v>0</v>
      </c>
      <c r="AF110" s="150"/>
      <c r="AG110" s="150"/>
      <c r="AH110" s="136">
        <f>+[9]AREA!K28</f>
        <v>1023</v>
      </c>
      <c r="AI110" s="136">
        <f>+[9]AREA!H32</f>
        <v>116.72569999999999</v>
      </c>
      <c r="AJ110" s="150">
        <f>+[9]AREA!H33</f>
        <v>1190.2887833333334</v>
      </c>
      <c r="AK110" s="136">
        <f>+[9]AREA!H34</f>
        <v>689.27200000000005</v>
      </c>
      <c r="AL110" s="150">
        <f>+[9]AREA!H35</f>
        <v>473.56084999999996</v>
      </c>
      <c r="AM110" s="136">
        <f>+[9]AREA!H36</f>
        <v>1110.4000000000001</v>
      </c>
      <c r="AN110" s="150">
        <f>+[9]AREA!H37</f>
        <v>404.01533333333333</v>
      </c>
      <c r="AO110" s="136">
        <f>+[9]AREA!H38</f>
        <v>482.90375</v>
      </c>
      <c r="AP110" s="150">
        <f>+[9]AREA!H39</f>
        <v>0</v>
      </c>
      <c r="AQ110" s="136">
        <f>+[9]AREA!H40</f>
        <v>0</v>
      </c>
      <c r="AR110" s="150">
        <f>+[9]AREA!H41</f>
        <v>0</v>
      </c>
      <c r="AS110" s="136">
        <f>+[9]AREA!H42</f>
        <v>0</v>
      </c>
      <c r="AT110" s="150">
        <f>+[9]AREA!H43</f>
        <v>0</v>
      </c>
      <c r="AU110" s="136">
        <f>+[9]AREA!H44</f>
        <v>0</v>
      </c>
      <c r="AV110" s="150">
        <f>+[9]AREA!H45</f>
        <v>0</v>
      </c>
      <c r="AW110" s="136">
        <f>+[9]AREA!H46</f>
        <v>408.64139999999998</v>
      </c>
      <c r="AX110" s="150">
        <f>+[9]AREA!H47</f>
        <v>314.0856</v>
      </c>
      <c r="AY110" s="136">
        <f>+[9]AREA!H48</f>
        <v>419.48819999999995</v>
      </c>
      <c r="AZ110" s="150">
        <f>+[9]AREA!H49</f>
        <v>386.00459999999998</v>
      </c>
      <c r="BA110" s="136">
        <f>+[9]AREA!H50</f>
        <v>444.24719999999996</v>
      </c>
      <c r="BB110" s="150">
        <f>+[9]AREA!H51</f>
        <v>452.73599999999999</v>
      </c>
      <c r="BC110" s="136">
        <f>+[9]AREA!H52</f>
        <v>547.76339999999993</v>
      </c>
      <c r="BD110" s="150">
        <f>+[9]AREA!H53</f>
        <v>427.26959999999997</v>
      </c>
      <c r="BE110" s="136">
        <f>+[9]AREA!H54</f>
        <v>756.9</v>
      </c>
      <c r="BF110" s="150">
        <f>+[9]AREA!H55</f>
        <v>660</v>
      </c>
      <c r="BG110" s="136">
        <f>+[9]AREA!H56</f>
        <v>522</v>
      </c>
      <c r="BH110" s="150">
        <f>+[9]AREA!H57</f>
        <v>700</v>
      </c>
      <c r="BI110" s="136">
        <f>+[9]AREA!H58</f>
        <v>545.20000000000005</v>
      </c>
      <c r="BJ110" s="150">
        <f>+[9]AREA!H59</f>
        <v>1477</v>
      </c>
      <c r="BK110" s="136">
        <f>+[9]AREA!H60</f>
        <v>344</v>
      </c>
      <c r="BL110" s="150">
        <f>+[9]AREA!H61</f>
        <v>500</v>
      </c>
      <c r="BM110" s="136">
        <f>+[9]AREA!H62</f>
        <v>600</v>
      </c>
      <c r="BN110" s="150">
        <f>+[9]AREA!H63</f>
        <v>1809</v>
      </c>
      <c r="BO110" s="136">
        <f>+[9]AREA!H64</f>
        <v>3469</v>
      </c>
      <c r="BP110" s="150">
        <f>+[9]AREA!H65</f>
        <v>1419</v>
      </c>
      <c r="BQ110" s="136">
        <f>+[9]AREA!H66</f>
        <v>750</v>
      </c>
      <c r="BR110" s="150">
        <f>+[9]AREA!H67</f>
        <v>1266</v>
      </c>
      <c r="BS110" s="136">
        <f>+[9]AREA!H68</f>
        <v>2305</v>
      </c>
      <c r="BT110" s="150">
        <f>+[9]AREA!H69</f>
        <v>1568</v>
      </c>
      <c r="BU110" s="136">
        <f>+[9]AREA!H70</f>
        <v>2000</v>
      </c>
      <c r="BV110" s="150">
        <f>+[9]AREA!H71</f>
        <v>1874.14</v>
      </c>
      <c r="BW110" s="136">
        <f>+[9]AREA!H72</f>
        <v>1457</v>
      </c>
      <c r="BX110" s="150">
        <f>+[9]AREA!H73</f>
        <v>1308.3</v>
      </c>
      <c r="BY110" s="136">
        <f>+[9]AREA!H74</f>
        <v>1057.5</v>
      </c>
      <c r="BZ110" s="150">
        <f>+[9]AREA!H75</f>
        <v>1395</v>
      </c>
      <c r="CA110" s="136">
        <f>+[9]AREA!H76</f>
        <v>365.09999999999997</v>
      </c>
      <c r="CB110" s="150">
        <f>+[9]AREA!H77</f>
        <v>1353.3200000000002</v>
      </c>
      <c r="CC110" s="136">
        <f>+[9]AREA!H78</f>
        <v>441.9128</v>
      </c>
      <c r="CD110" s="131">
        <f t="shared" si="29"/>
        <v>56909.915359720144</v>
      </c>
      <c r="CE110" s="149">
        <f>+[9]AREA!H79</f>
        <v>55886.915359720144</v>
      </c>
    </row>
    <row r="111" spans="1:83" x14ac:dyDescent="0.25">
      <c r="D111" s="148" t="s">
        <v>14</v>
      </c>
      <c r="E111" s="149">
        <f>+[9]AREA!I5</f>
        <v>0</v>
      </c>
      <c r="F111" s="149">
        <f>+[9]AREA!I6</f>
        <v>2</v>
      </c>
      <c r="G111" s="150">
        <f>+[9]AREA!I7</f>
        <v>1</v>
      </c>
      <c r="H111" s="149">
        <f>+[9]AREA!I8</f>
        <v>2</v>
      </c>
      <c r="I111" s="150">
        <f>+[9]AREA!I9</f>
        <v>1</v>
      </c>
      <c r="J111" s="149">
        <f>+[9]AREA!I10</f>
        <v>1</v>
      </c>
      <c r="K111" s="150">
        <f>+[9]AREA!I11</f>
        <v>2</v>
      </c>
      <c r="L111" s="149">
        <f>+[9]AREA!I12</f>
        <v>3</v>
      </c>
      <c r="M111" s="150">
        <f>+[9]AREA!I13</f>
        <v>0</v>
      </c>
      <c r="N111" s="149">
        <f>+[9]AREA!I14</f>
        <v>1</v>
      </c>
      <c r="O111" s="150">
        <f>+[9]AREA!I15</f>
        <v>2</v>
      </c>
      <c r="P111" s="136">
        <f>+[9]AREA!I16</f>
        <v>4</v>
      </c>
      <c r="Q111" s="150">
        <f>+[9]AREA!I17</f>
        <v>2</v>
      </c>
      <c r="R111" s="136">
        <f>+[9]AREA!I18</f>
        <v>4</v>
      </c>
      <c r="S111" s="150">
        <f>+[9]AREA!I19</f>
        <v>1</v>
      </c>
      <c r="T111" s="136">
        <f>+[9]AREA!I20</f>
        <v>3</v>
      </c>
      <c r="U111" s="150">
        <f>+[9]AREA!I21</f>
        <v>5</v>
      </c>
      <c r="V111" s="136">
        <f>+[9]AREA!I22</f>
        <v>2</v>
      </c>
      <c r="W111" s="150">
        <f>+[9]AREA!I23</f>
        <v>0</v>
      </c>
      <c r="X111" s="136">
        <f>+[9]AREA!I24</f>
        <v>1</v>
      </c>
      <c r="Y111" s="150">
        <f>+[9]AREA!I25</f>
        <v>1</v>
      </c>
      <c r="Z111" s="136">
        <f>+[9]AREA!I26</f>
        <v>2</v>
      </c>
      <c r="AA111" s="150">
        <f>+[9]AREA!I27</f>
        <v>2</v>
      </c>
      <c r="AB111" s="150"/>
      <c r="AC111" s="150"/>
      <c r="AD111" s="150"/>
      <c r="AE111" s="136">
        <f>+[9]AREA!I28</f>
        <v>0</v>
      </c>
      <c r="AF111" s="150"/>
      <c r="AG111" s="150"/>
      <c r="AH111" s="136">
        <f>+[9]AREA!L28</f>
        <v>2</v>
      </c>
      <c r="AI111" s="136">
        <f>+[9]AREA!I32</f>
        <v>1</v>
      </c>
      <c r="AJ111" s="150">
        <f>+[9]AREA!I33</f>
        <v>2</v>
      </c>
      <c r="AK111" s="136">
        <f>+[9]AREA!I34</f>
        <v>1</v>
      </c>
      <c r="AL111" s="150">
        <f>+[9]AREA!I35</f>
        <v>1</v>
      </c>
      <c r="AM111" s="136">
        <f>+[9]AREA!I36</f>
        <v>2</v>
      </c>
      <c r="AN111" s="150">
        <f>+[9]AREA!I37</f>
        <v>1</v>
      </c>
      <c r="AO111" s="136">
        <f>+[9]AREA!I38</f>
        <v>1</v>
      </c>
      <c r="AP111" s="150">
        <f>+[9]AREA!I39</f>
        <v>0</v>
      </c>
      <c r="AQ111" s="136">
        <f>+[9]AREA!I40</f>
        <v>0</v>
      </c>
      <c r="AR111" s="150">
        <f>+[9]AREA!I41</f>
        <v>0</v>
      </c>
      <c r="AS111" s="136">
        <f>+[9]AREA!I42</f>
        <v>0</v>
      </c>
      <c r="AT111" s="150">
        <f>+[9]AREA!I43</f>
        <v>0</v>
      </c>
      <c r="AU111" s="136">
        <f>+[9]AREA!I44</f>
        <v>0</v>
      </c>
      <c r="AV111" s="150">
        <f>+[9]AREA!I45</f>
        <v>0</v>
      </c>
      <c r="AW111" s="136">
        <f>+[9]AREA!I46</f>
        <v>1</v>
      </c>
      <c r="AX111" s="150">
        <f>+[9]AREA!I47</f>
        <v>1</v>
      </c>
      <c r="AY111" s="136">
        <f>+[9]AREA!I48</f>
        <v>1</v>
      </c>
      <c r="AZ111" s="150">
        <f>+[9]AREA!I49</f>
        <v>1</v>
      </c>
      <c r="BA111" s="136">
        <f>+[9]AREA!I50</f>
        <v>1</v>
      </c>
      <c r="BB111" s="150">
        <f>+[9]AREA!I51</f>
        <v>1</v>
      </c>
      <c r="BC111" s="136">
        <f>+[9]AREA!I52</f>
        <v>1</v>
      </c>
      <c r="BD111" s="150">
        <f>+[9]AREA!I53</f>
        <v>1</v>
      </c>
      <c r="BE111" s="136">
        <f>+[9]AREA!I54</f>
        <v>1</v>
      </c>
      <c r="BF111" s="150">
        <f>+[9]AREA!I55</f>
        <v>1</v>
      </c>
      <c r="BG111" s="136">
        <f>+[9]AREA!I56</f>
        <v>1</v>
      </c>
      <c r="BH111" s="150">
        <f>+[9]AREA!I57</f>
        <v>1</v>
      </c>
      <c r="BI111" s="136">
        <f>+[9]AREA!I58</f>
        <v>1</v>
      </c>
      <c r="BJ111" s="150">
        <f>+[9]AREA!I59</f>
        <v>3</v>
      </c>
      <c r="BK111" s="136">
        <f>+[9]AREA!I60</f>
        <v>1</v>
      </c>
      <c r="BL111" s="150">
        <f>+[9]AREA!I61</f>
        <v>1</v>
      </c>
      <c r="BM111" s="136">
        <f>+[9]AREA!I62</f>
        <v>1</v>
      </c>
      <c r="BN111" s="150">
        <f>+[9]AREA!I63</f>
        <v>1</v>
      </c>
      <c r="BO111" s="136">
        <f>+[9]AREA!I64</f>
        <v>2</v>
      </c>
      <c r="BP111" s="150">
        <f>+[9]AREA!I65</f>
        <v>1</v>
      </c>
      <c r="BQ111" s="136">
        <f>+[9]AREA!I66</f>
        <v>1</v>
      </c>
      <c r="BR111" s="150">
        <f>+[9]AREA!I67</f>
        <v>2</v>
      </c>
      <c r="BS111" s="136">
        <f>+[9]AREA!I68</f>
        <v>1</v>
      </c>
      <c r="BT111" s="150">
        <f>+[9]AREA!I69</f>
        <v>1</v>
      </c>
      <c r="BU111" s="136">
        <f>+[9]AREA!I70</f>
        <v>1</v>
      </c>
      <c r="BV111" s="150">
        <f>+[9]AREA!I71</f>
        <v>1</v>
      </c>
      <c r="BW111" s="136">
        <f>+[9]AREA!I72</f>
        <v>1</v>
      </c>
      <c r="BX111" s="150">
        <f>+[9]AREA!I73</f>
        <v>2</v>
      </c>
      <c r="BY111" s="136">
        <f>+[9]AREA!I74</f>
        <v>2</v>
      </c>
      <c r="BZ111" s="150">
        <f>+[9]AREA!I75</f>
        <v>2</v>
      </c>
      <c r="CA111" s="136">
        <f>+[9]AREA!I76</f>
        <v>1</v>
      </c>
      <c r="CB111" s="150">
        <f>+[9]AREA!I77</f>
        <v>3</v>
      </c>
      <c r="CC111" s="136">
        <f>+[9]AREA!I78</f>
        <v>1</v>
      </c>
      <c r="CD111" s="131">
        <f t="shared" si="29"/>
        <v>95</v>
      </c>
      <c r="CE111" s="149">
        <f>+[9]AREA!I79</f>
        <v>93</v>
      </c>
    </row>
    <row r="112" spans="1:83" x14ac:dyDescent="0.25">
      <c r="B112" s="148" t="s">
        <v>133</v>
      </c>
      <c r="D112" s="148" t="s">
        <v>12</v>
      </c>
      <c r="E112" s="149">
        <f>+[9]AREA!J5</f>
        <v>3767</v>
      </c>
      <c r="F112" s="149">
        <f>+[9]AREA!J6</f>
        <v>1830</v>
      </c>
      <c r="G112" s="150">
        <f>+[9]AREA!J7</f>
        <v>2930</v>
      </c>
      <c r="H112" s="149">
        <f>+[9]AREA!J8</f>
        <v>4524</v>
      </c>
      <c r="I112" s="150">
        <f>+[9]AREA!J9</f>
        <v>2015</v>
      </c>
      <c r="J112" s="149">
        <f>+[9]AREA!J10</f>
        <v>856</v>
      </c>
      <c r="K112" s="150">
        <f>+[9]AREA!J11</f>
        <v>3041</v>
      </c>
      <c r="L112" s="149">
        <f>+[9]AREA!J12</f>
        <v>2913</v>
      </c>
      <c r="M112" s="150">
        <f>+[9]AREA!J13</f>
        <v>3004</v>
      </c>
      <c r="N112" s="149">
        <f>+[9]AREA!J14</f>
        <v>3706</v>
      </c>
      <c r="O112" s="150">
        <f>+[9]AREA!J15</f>
        <v>3673</v>
      </c>
      <c r="P112" s="136">
        <f>+[9]AREA!J16</f>
        <v>2489</v>
      </c>
      <c r="Q112" s="150">
        <f>+[9]AREA!J17</f>
        <v>5208</v>
      </c>
      <c r="R112" s="136">
        <f>+[9]AREA!J18</f>
        <v>2077</v>
      </c>
      <c r="S112" s="150">
        <f>+[9]AREA!J19</f>
        <v>2697</v>
      </c>
      <c r="T112" s="136">
        <f>+[9]AREA!J20</f>
        <v>2082</v>
      </c>
      <c r="U112" s="150">
        <f>+[9]AREA!J21</f>
        <v>2738</v>
      </c>
      <c r="V112" s="136">
        <f>+[9]AREA!J22</f>
        <v>1745</v>
      </c>
      <c r="W112" s="150">
        <f>+[9]AREA!J23</f>
        <v>2066</v>
      </c>
      <c r="X112" s="136">
        <f>+[9]AREA!J24</f>
        <v>2556</v>
      </c>
      <c r="Y112" s="150">
        <f>+[9]AREA!J25</f>
        <v>3942</v>
      </c>
      <c r="Z112" s="136">
        <f>+[9]AREA!J26</f>
        <v>7271</v>
      </c>
      <c r="AA112" s="150">
        <f>+[9]AREA!J27</f>
        <v>3560</v>
      </c>
      <c r="AB112" s="150"/>
      <c r="AC112" s="150"/>
      <c r="AD112" s="150"/>
      <c r="AE112" s="136">
        <f>+[9]AREA!J28</f>
        <v>1023</v>
      </c>
      <c r="AF112" s="150"/>
      <c r="AG112" s="150"/>
      <c r="AH112" s="136">
        <f>+[9]AREA!M28</f>
        <v>9258</v>
      </c>
      <c r="AI112" s="136">
        <f>+[9]AREA!J32</f>
        <v>2546</v>
      </c>
      <c r="AJ112" s="150">
        <f>+[9]AREA!J33</f>
        <v>3015</v>
      </c>
      <c r="AK112" s="136">
        <f>+[9]AREA!J34</f>
        <v>5373</v>
      </c>
      <c r="AL112" s="150">
        <f>+[9]AREA!J35</f>
        <v>5907.29</v>
      </c>
      <c r="AM112" s="136">
        <f>+[9]AREA!J36</f>
        <v>7997</v>
      </c>
      <c r="AN112" s="150">
        <f>+[9]AREA!J37</f>
        <v>5028</v>
      </c>
      <c r="AO112" s="136">
        <f>+[9]AREA!J38</f>
        <v>3941</v>
      </c>
      <c r="AP112" s="150">
        <f>+[9]AREA!J39</f>
        <v>1295</v>
      </c>
      <c r="AQ112" s="136">
        <f>+[9]AREA!J40</f>
        <v>2723</v>
      </c>
      <c r="AR112" s="150">
        <f>+[9]AREA!J41</f>
        <v>1803</v>
      </c>
      <c r="AS112" s="136">
        <f>+[9]AREA!J42</f>
        <v>1301</v>
      </c>
      <c r="AT112" s="150">
        <f>+[9]AREA!J43</f>
        <v>5549.8600000000006</v>
      </c>
      <c r="AU112" s="136">
        <f>+[9]AREA!J44</f>
        <v>3104.8850000000002</v>
      </c>
      <c r="AV112" s="150">
        <f>+[9]AREA!J45</f>
        <v>4836</v>
      </c>
      <c r="AW112" s="136">
        <f>+[9]AREA!J46</f>
        <v>2445</v>
      </c>
      <c r="AX112" s="150">
        <f>+[9]AREA!J47</f>
        <v>5360</v>
      </c>
      <c r="AY112" s="136">
        <f>+[9]AREA!J48</f>
        <v>7231</v>
      </c>
      <c r="AZ112" s="150">
        <f>+[9]AREA!J49</f>
        <v>5718</v>
      </c>
      <c r="BA112" s="136">
        <f>+[9]AREA!J50</f>
        <v>3766</v>
      </c>
      <c r="BB112" s="150">
        <f>+[9]AREA!J51</f>
        <v>4975</v>
      </c>
      <c r="BC112" s="136">
        <f>+[9]AREA!J52</f>
        <v>2544</v>
      </c>
      <c r="BD112" s="150">
        <f>+[9]AREA!J53</f>
        <v>3196</v>
      </c>
      <c r="BE112" s="136">
        <f>+[9]AREA!J54</f>
        <v>3829</v>
      </c>
      <c r="BF112" s="150">
        <f>+[9]AREA!J55</f>
        <v>1085</v>
      </c>
      <c r="BG112" s="136">
        <f>+[9]AREA!J56</f>
        <v>2774</v>
      </c>
      <c r="BH112" s="150">
        <f>+[9]AREA!J57</f>
        <v>1980</v>
      </c>
      <c r="BI112" s="136">
        <f>+[9]AREA!J58</f>
        <v>2380</v>
      </c>
      <c r="BJ112" s="150">
        <f>+[9]AREA!J59</f>
        <v>2855</v>
      </c>
      <c r="BK112" s="136">
        <f>+[9]AREA!J60</f>
        <v>3107</v>
      </c>
      <c r="BL112" s="150">
        <f>+[9]AREA!J61</f>
        <v>2990</v>
      </c>
      <c r="BM112" s="136">
        <f>+[9]AREA!J62</f>
        <v>3400</v>
      </c>
      <c r="BN112" s="150">
        <f>+[9]AREA!J63</f>
        <v>2480</v>
      </c>
      <c r="BO112" s="136">
        <f>+[9]AREA!J64</f>
        <v>3469</v>
      </c>
      <c r="BP112" s="150">
        <f>+[9]AREA!J65</f>
        <v>2867</v>
      </c>
      <c r="BQ112" s="136">
        <f>+[9]AREA!J66</f>
        <v>2886</v>
      </c>
      <c r="BR112" s="150">
        <f>+[9]AREA!J67</f>
        <v>7405.28</v>
      </c>
      <c r="BS112" s="136">
        <f>+[9]AREA!J68</f>
        <v>3090</v>
      </c>
      <c r="BT112" s="150">
        <f>+[9]AREA!J69</f>
        <v>1743</v>
      </c>
      <c r="BU112" s="136">
        <f>+[9]AREA!J70</f>
        <v>3394</v>
      </c>
      <c r="BV112" s="150">
        <f>+[9]AREA!J71</f>
        <v>2131.1</v>
      </c>
      <c r="BW112" s="136">
        <f>+[9]AREA!J72</f>
        <v>3244</v>
      </c>
      <c r="BX112" s="150">
        <f>+[9]AREA!J73</f>
        <v>2400.35</v>
      </c>
      <c r="BY112" s="136">
        <f>+[9]AREA!J74</f>
        <v>5824</v>
      </c>
      <c r="BZ112" s="150">
        <f>+[9]AREA!J75</f>
        <v>4430</v>
      </c>
      <c r="CA112" s="136">
        <f>+[9]AREA!J76</f>
        <v>2335</v>
      </c>
      <c r="CB112" s="150">
        <f>+[9]AREA!J77</f>
        <v>1200</v>
      </c>
      <c r="CC112" s="136">
        <f>+[9]AREA!J78</f>
        <v>2428</v>
      </c>
      <c r="CD112" s="131">
        <f t="shared" si="29"/>
        <v>246352.76499999998</v>
      </c>
      <c r="CE112" s="149">
        <f>+[9]AREA!J79</f>
        <v>242651.66500000001</v>
      </c>
    </row>
    <row r="113" spans="2:83" x14ac:dyDescent="0.25">
      <c r="D113" s="148" t="s">
        <v>13</v>
      </c>
      <c r="E113" s="149">
        <f>+[9]AREA!K5</f>
        <v>1768.9288775910582</v>
      </c>
      <c r="F113" s="149">
        <f>+[9]AREA!K6</f>
        <v>1003.5935400897017</v>
      </c>
      <c r="G113" s="150">
        <f>+[9]AREA!K7</f>
        <v>1629.7862266857962</v>
      </c>
      <c r="H113" s="149">
        <f>+[9]AREA!K8</f>
        <v>3391.7523943255796</v>
      </c>
      <c r="I113" s="150">
        <f>+[9]AREA!K9</f>
        <v>1036.7834904084241</v>
      </c>
      <c r="J113" s="149">
        <f>+[9]AREA!K10</f>
        <v>621</v>
      </c>
      <c r="K113" s="150">
        <f>+[9]AREA!K11</f>
        <v>1858.4760639778419</v>
      </c>
      <c r="L113" s="149">
        <f>+[9]AREA!K12</f>
        <v>1863.5722751537166</v>
      </c>
      <c r="M113" s="150">
        <f>+[9]AREA!K13</f>
        <v>1909.2</v>
      </c>
      <c r="N113" s="149">
        <f>+[9]AREA!K14</f>
        <v>2514.5010036370322</v>
      </c>
      <c r="O113" s="150">
        <f>+[9]AREA!K15</f>
        <v>2483.2000416094579</v>
      </c>
      <c r="P113" s="136">
        <f>+[9]AREA!K16</f>
        <v>1167.9832278007946</v>
      </c>
      <c r="Q113" s="150">
        <f>+[9]AREA!K17</f>
        <v>3024.3268473126896</v>
      </c>
      <c r="R113" s="136">
        <f>+[9]AREA!K18</f>
        <v>1267.9804783319703</v>
      </c>
      <c r="S113" s="150">
        <f>+[9]AREA!K19</f>
        <v>1643.3361610793131</v>
      </c>
      <c r="T113" s="136">
        <f>+[9]AREA!K20</f>
        <v>1271.0329108748979</v>
      </c>
      <c r="U113" s="150">
        <f>+[9]AREA!K21</f>
        <v>1647.1260772170876</v>
      </c>
      <c r="V113" s="136">
        <f>+[9]AREA!K22</f>
        <v>1729.0327802585773</v>
      </c>
      <c r="W113" s="150">
        <f>+[9]AREA!K23</f>
        <v>2066</v>
      </c>
      <c r="X113" s="136">
        <f>+[9]AREA!K24</f>
        <v>1533.0220838629934</v>
      </c>
      <c r="Y113" s="150">
        <f>+[9]AREA!K25</f>
        <v>1878.5359068878724</v>
      </c>
      <c r="Z113" s="136">
        <f>+[9]AREA!K26</f>
        <v>4162.2866341032186</v>
      </c>
      <c r="AA113" s="150">
        <f>+[9]AREA!K27</f>
        <v>1704.4338266531349</v>
      </c>
      <c r="AB113" s="150"/>
      <c r="AC113" s="150"/>
      <c r="AD113" s="150"/>
      <c r="AE113" s="136">
        <f>+[9]AREA!K28</f>
        <v>1023</v>
      </c>
      <c r="AF113" s="150"/>
      <c r="AG113" s="150"/>
      <c r="AH113" s="136">
        <f>+[9]AREA!N28</f>
        <v>3905.25</v>
      </c>
      <c r="AI113" s="136">
        <f>+[9]AREA!K32</f>
        <v>1514.0797273142337</v>
      </c>
      <c r="AJ113" s="150">
        <f>+[9]AREA!K33</f>
        <v>1507.5</v>
      </c>
      <c r="AK113" s="136">
        <f>+[9]AREA!K34</f>
        <v>1980.940939414902</v>
      </c>
      <c r="AL113" s="150">
        <f>+[9]AREA!K35</f>
        <v>2026.5387977339683</v>
      </c>
      <c r="AM113" s="136">
        <f>+[9]AREA!K36</f>
        <v>2353.7276778765095</v>
      </c>
      <c r="AN113" s="150">
        <f>+[9]AREA!K37</f>
        <v>1774.7793310497382</v>
      </c>
      <c r="AO113" s="136">
        <f>+[9]AREA!K38</f>
        <v>1467.5555568243926</v>
      </c>
      <c r="AP113" s="150">
        <f>+[9]AREA!K39</f>
        <v>479.07392305342876</v>
      </c>
      <c r="AQ113" s="136">
        <f>+[9]AREA!K40</f>
        <v>1701.088731314042</v>
      </c>
      <c r="AR113" s="150">
        <f>+[9]AREA!K41</f>
        <v>1683</v>
      </c>
      <c r="AS113" s="136">
        <f>+[9]AREA!K42</f>
        <v>814.58570921840214</v>
      </c>
      <c r="AT113" s="150">
        <f>+[9]AREA!K43</f>
        <v>2431.3909372294866</v>
      </c>
      <c r="AU113" s="136">
        <f>+[9]AREA!K44</f>
        <v>1389.3799768947933</v>
      </c>
      <c r="AV113" s="150">
        <f>+[9]AREA!K45</f>
        <v>2532.0461219432145</v>
      </c>
      <c r="AW113" s="136">
        <f>+[9]AREA!K46</f>
        <v>1023.2325</v>
      </c>
      <c r="AX113" s="150">
        <f>+[9]AREA!K47</f>
        <v>2127.9339434685621</v>
      </c>
      <c r="AY113" s="136">
        <f>+[9]AREA!K48</f>
        <v>3738.7894995748456</v>
      </c>
      <c r="AZ113" s="150">
        <f>+[9]AREA!K49</f>
        <v>1682.5144329141613</v>
      </c>
      <c r="BA113" s="136">
        <f>+[9]AREA!K50</f>
        <v>1129.7447262629239</v>
      </c>
      <c r="BB113" s="150">
        <f>+[9]AREA!K51</f>
        <v>2882.0533205079778</v>
      </c>
      <c r="BC113" s="136">
        <f>+[9]AREA!K52</f>
        <v>1498.330381004482</v>
      </c>
      <c r="BD113" s="150">
        <f>+[9]AREA!K53</f>
        <v>957.04352798361788</v>
      </c>
      <c r="BE113" s="136">
        <f>+[9]AREA!K54</f>
        <v>1904.3249683534434</v>
      </c>
      <c r="BF113" s="150">
        <f>+[9]AREA!K55</f>
        <v>651</v>
      </c>
      <c r="BG113" s="136">
        <f>+[9]AREA!K56</f>
        <v>2043.6755693667778</v>
      </c>
      <c r="BH113" s="150">
        <f>+[9]AREA!K57</f>
        <v>1073.160679987765</v>
      </c>
      <c r="BI113" s="136">
        <f>+[9]AREA!K58</f>
        <v>1272.2171336048218</v>
      </c>
      <c r="BJ113" s="150">
        <f>+[9]AREA!K59</f>
        <v>2142.2445655042434</v>
      </c>
      <c r="BK113" s="136">
        <f>+[9]AREA!K60</f>
        <v>1239.8903255329892</v>
      </c>
      <c r="BL113" s="150">
        <f>+[9]AREA!K61</f>
        <v>1156.5418997458335</v>
      </c>
      <c r="BM113" s="136">
        <f>+[9]AREA!K62</f>
        <v>1710.9626849116503</v>
      </c>
      <c r="BN113" s="150">
        <f>+[9]AREA!K63</f>
        <v>992</v>
      </c>
      <c r="BO113" s="136">
        <f>+[9]AREA!K64</f>
        <v>2495</v>
      </c>
      <c r="BP113" s="150">
        <f>+[9]AREA!K65</f>
        <v>1146.8000000000002</v>
      </c>
      <c r="BQ113" s="136">
        <f>+[9]AREA!K66</f>
        <v>2069.9638350363266</v>
      </c>
      <c r="BR113" s="150">
        <f>+[9]AREA!K67</f>
        <v>2868.9431385057719</v>
      </c>
      <c r="BS113" s="136">
        <f>+[9]AREA!K68</f>
        <v>1804.6708819000976</v>
      </c>
      <c r="BT113" s="150">
        <f>+[9]AREA!K69</f>
        <v>1000.8588464383807</v>
      </c>
      <c r="BU113" s="136">
        <f>+[9]AREA!K70</f>
        <v>2036.4</v>
      </c>
      <c r="BV113" s="150">
        <f>+[9]AREA!K71</f>
        <v>908.44</v>
      </c>
      <c r="BW113" s="136">
        <f>+[9]AREA!K72</f>
        <v>1258.4597144176648</v>
      </c>
      <c r="BX113" s="150">
        <f>+[9]AREA!K73</f>
        <v>1194.6602177232144</v>
      </c>
      <c r="BY113" s="136">
        <f>+[9]AREA!K74</f>
        <v>2882.566349831015</v>
      </c>
      <c r="BZ113" s="150">
        <f>+[9]AREA!K75</f>
        <v>2201.2008261005717</v>
      </c>
      <c r="CA113" s="136">
        <f>+[9]AREA!K76</f>
        <v>1161.7109833020695</v>
      </c>
      <c r="CB113" s="150">
        <f>+[9]AREA!K77</f>
        <v>670.4489273069853</v>
      </c>
      <c r="CC113" s="136">
        <f>+[9]AREA!K78</f>
        <v>1697.0322533722019</v>
      </c>
      <c r="CD113" s="131">
        <f t="shared" si="29"/>
        <v>126382.64441038668</v>
      </c>
      <c r="CE113" s="149">
        <f>+[9]AREA!K79</f>
        <v>125977.48255803248</v>
      </c>
    </row>
    <row r="114" spans="2:83" x14ac:dyDescent="0.25">
      <c r="D114" s="148" t="s">
        <v>14</v>
      </c>
      <c r="E114" s="149">
        <f>+[9]AREA!L5</f>
        <v>9</v>
      </c>
      <c r="F114" s="149">
        <f>+[9]AREA!L6</f>
        <v>6</v>
      </c>
      <c r="G114" s="150">
        <f>+[9]AREA!L7</f>
        <v>10</v>
      </c>
      <c r="H114" s="149">
        <f>+[9]AREA!L8</f>
        <v>11</v>
      </c>
      <c r="I114" s="150">
        <f>+[9]AREA!L9</f>
        <v>5</v>
      </c>
      <c r="J114" s="149">
        <f>+[9]AREA!L10</f>
        <v>4</v>
      </c>
      <c r="K114" s="150">
        <f>+[9]AREA!L11</f>
        <v>7</v>
      </c>
      <c r="L114" s="149">
        <f>+[9]AREA!L12</f>
        <v>8</v>
      </c>
      <c r="M114" s="150">
        <f>+[9]AREA!L13</f>
        <v>7</v>
      </c>
      <c r="N114" s="149">
        <f>+[9]AREA!L14</f>
        <v>10</v>
      </c>
      <c r="O114" s="150">
        <f>+[9]AREA!L15</f>
        <v>8</v>
      </c>
      <c r="P114" s="136">
        <f>+[9]AREA!L16</f>
        <v>7</v>
      </c>
      <c r="Q114" s="150">
        <f>+[9]AREA!L17</f>
        <v>9</v>
      </c>
      <c r="R114" s="136">
        <f>+[9]AREA!L18</f>
        <v>7</v>
      </c>
      <c r="S114" s="150">
        <f>+[9]AREA!L19</f>
        <v>6</v>
      </c>
      <c r="T114" s="136">
        <f>+[9]AREA!L20</f>
        <v>8</v>
      </c>
      <c r="U114" s="150">
        <f>+[9]AREA!L21</f>
        <v>9</v>
      </c>
      <c r="V114" s="136">
        <f>+[9]AREA!L22</f>
        <v>3</v>
      </c>
      <c r="W114" s="150">
        <f>+[9]AREA!L23</f>
        <v>3</v>
      </c>
      <c r="X114" s="136">
        <f>+[9]AREA!L24</f>
        <v>8</v>
      </c>
      <c r="Y114" s="150">
        <f>+[9]AREA!L25</f>
        <v>8</v>
      </c>
      <c r="Z114" s="136">
        <f>+[9]AREA!L26</f>
        <v>14</v>
      </c>
      <c r="AA114" s="150">
        <f>+[9]AREA!L27</f>
        <v>9</v>
      </c>
      <c r="AB114" s="150"/>
      <c r="AC114" s="150"/>
      <c r="AD114" s="150"/>
      <c r="AE114" s="136">
        <f>+[9]AREA!L28</f>
        <v>2</v>
      </c>
      <c r="AF114" s="150"/>
      <c r="AG114" s="150"/>
      <c r="AH114" s="136">
        <f>+[9]AREA!O28</f>
        <v>2.5</v>
      </c>
      <c r="AI114" s="136">
        <f>+[9]AREA!L32</f>
        <v>7</v>
      </c>
      <c r="AJ114" s="150">
        <f>+[9]AREA!L33</f>
        <v>7</v>
      </c>
      <c r="AK114" s="136">
        <f>+[9]AREA!L34</f>
        <v>8</v>
      </c>
      <c r="AL114" s="150">
        <f>+[9]AREA!L35</f>
        <v>14</v>
      </c>
      <c r="AM114" s="136">
        <f>+[9]AREA!L36</f>
        <v>14</v>
      </c>
      <c r="AN114" s="150">
        <f>+[9]AREA!L37</f>
        <v>14</v>
      </c>
      <c r="AO114" s="136">
        <f>+[9]AREA!L38</f>
        <v>12</v>
      </c>
      <c r="AP114" s="150">
        <f>+[9]AREA!L39</f>
        <v>2</v>
      </c>
      <c r="AQ114" s="136">
        <f>+[9]AREA!L40</f>
        <v>7</v>
      </c>
      <c r="AR114" s="150">
        <f>+[9]AREA!L41</f>
        <v>5</v>
      </c>
      <c r="AS114" s="136">
        <f>+[9]AREA!L42</f>
        <v>5</v>
      </c>
      <c r="AT114" s="150">
        <f>+[9]AREA!L43</f>
        <v>13</v>
      </c>
      <c r="AU114" s="136">
        <f>+[9]AREA!L44</f>
        <v>7</v>
      </c>
      <c r="AV114" s="150">
        <f>+[9]AREA!L45</f>
        <v>13</v>
      </c>
      <c r="AW114" s="136">
        <f>+[9]AREA!L46</f>
        <v>5</v>
      </c>
      <c r="AX114" s="150">
        <f>+[9]AREA!L47</f>
        <v>12</v>
      </c>
      <c r="AY114" s="136">
        <f>+[9]AREA!L48</f>
        <v>15</v>
      </c>
      <c r="AZ114" s="150">
        <f>+[9]AREA!L49</f>
        <v>15</v>
      </c>
      <c r="BA114" s="136">
        <f>+[9]AREA!L50</f>
        <v>8</v>
      </c>
      <c r="BB114" s="150">
        <f>+[9]AREA!L51</f>
        <v>9</v>
      </c>
      <c r="BC114" s="136">
        <f>+[9]AREA!L52</f>
        <v>9</v>
      </c>
      <c r="BD114" s="150">
        <f>+[9]AREA!L53</f>
        <v>7</v>
      </c>
      <c r="BE114" s="136">
        <f>+[9]AREA!L54</f>
        <v>8</v>
      </c>
      <c r="BF114" s="150">
        <f>+[9]AREA!L55</f>
        <v>5</v>
      </c>
      <c r="BG114" s="136">
        <f>+[9]AREA!L56</f>
        <v>6</v>
      </c>
      <c r="BH114" s="150">
        <f>+[9]AREA!L57</f>
        <v>5</v>
      </c>
      <c r="BI114" s="136">
        <f>+[9]AREA!L58</f>
        <v>6</v>
      </c>
      <c r="BJ114" s="150">
        <f>+[9]AREA!L59</f>
        <v>9</v>
      </c>
      <c r="BK114" s="136">
        <f>+[9]AREA!L60</f>
        <v>5</v>
      </c>
      <c r="BL114" s="150">
        <f>+[9]AREA!L61</f>
        <v>5</v>
      </c>
      <c r="BM114" s="136">
        <f>+[9]AREA!L62</f>
        <v>6</v>
      </c>
      <c r="BN114" s="150">
        <f>+[9]AREA!L63</f>
        <v>7</v>
      </c>
      <c r="BO114" s="136">
        <f>+[9]AREA!L64</f>
        <v>12</v>
      </c>
      <c r="BP114" s="150">
        <f>+[9]AREA!L65</f>
        <v>5</v>
      </c>
      <c r="BQ114" s="136">
        <f>+[9]AREA!L66</f>
        <v>8</v>
      </c>
      <c r="BR114" s="150">
        <f>+[9]AREA!L67</f>
        <v>14</v>
      </c>
      <c r="BS114" s="136">
        <f>+[9]AREA!L68</f>
        <v>9</v>
      </c>
      <c r="BT114" s="150">
        <f>+[9]AREA!L69</f>
        <v>6</v>
      </c>
      <c r="BU114" s="136">
        <f>+[9]AREA!L70</f>
        <v>9</v>
      </c>
      <c r="BV114" s="150">
        <f>+[9]AREA!L71</f>
        <v>5</v>
      </c>
      <c r="BW114" s="136">
        <f>+[9]AREA!L72</f>
        <v>7</v>
      </c>
      <c r="BX114" s="150">
        <f>+[9]AREA!L73</f>
        <v>6</v>
      </c>
      <c r="BY114" s="136">
        <f>+[9]AREA!L74</f>
        <v>9</v>
      </c>
      <c r="BZ114" s="150">
        <f>+[9]AREA!L75</f>
        <v>7</v>
      </c>
      <c r="CA114" s="136">
        <f>+[9]AREA!L76</f>
        <v>6</v>
      </c>
      <c r="CB114" s="150">
        <f>+[9]AREA!L77</f>
        <v>4</v>
      </c>
      <c r="CC114" s="136">
        <f>+[9]AREA!L78</f>
        <v>7</v>
      </c>
      <c r="CD114" s="131">
        <f t="shared" si="29"/>
        <v>564.5</v>
      </c>
      <c r="CE114" s="149">
        <f>+[9]AREA!L79</f>
        <v>581</v>
      </c>
    </row>
    <row r="115" spans="2:83" ht="18" customHeight="1" x14ac:dyDescent="0.25">
      <c r="B115" s="148" t="s">
        <v>4</v>
      </c>
      <c r="D115" s="148" t="s">
        <v>12</v>
      </c>
      <c r="E115" s="131">
        <f>+E106+E109+E112</f>
        <v>3767</v>
      </c>
      <c r="F115" s="131">
        <f t="shared" ref="F115:BT117" si="30">+F106+F109+F112</f>
        <v>22151</v>
      </c>
      <c r="G115" s="131">
        <f t="shared" si="30"/>
        <v>9035</v>
      </c>
      <c r="H115" s="131">
        <f t="shared" si="30"/>
        <v>6727</v>
      </c>
      <c r="I115" s="131">
        <f t="shared" si="30"/>
        <v>3215</v>
      </c>
      <c r="J115" s="131">
        <f t="shared" si="30"/>
        <v>2098</v>
      </c>
      <c r="K115" s="131">
        <f t="shared" si="30"/>
        <v>6124</v>
      </c>
      <c r="L115" s="131">
        <f t="shared" si="30"/>
        <v>11634</v>
      </c>
      <c r="M115" s="131">
        <f t="shared" si="30"/>
        <v>3004</v>
      </c>
      <c r="N115" s="131">
        <f t="shared" si="30"/>
        <v>14332</v>
      </c>
      <c r="O115" s="131">
        <f t="shared" si="30"/>
        <v>6860</v>
      </c>
      <c r="P115" s="131">
        <f t="shared" si="30"/>
        <v>14889</v>
      </c>
      <c r="Q115" s="131">
        <f t="shared" si="30"/>
        <v>7571</v>
      </c>
      <c r="R115" s="131">
        <f t="shared" si="30"/>
        <v>17590</v>
      </c>
      <c r="S115" s="131">
        <f t="shared" si="30"/>
        <v>7251.26</v>
      </c>
      <c r="T115" s="131">
        <f t="shared" si="30"/>
        <v>6883</v>
      </c>
      <c r="U115" s="131">
        <f t="shared" si="30"/>
        <v>11623</v>
      </c>
      <c r="V115" s="131">
        <f t="shared" si="30"/>
        <v>5895</v>
      </c>
      <c r="W115" s="131">
        <f t="shared" si="30"/>
        <v>6067</v>
      </c>
      <c r="X115" s="131">
        <f t="shared" si="30"/>
        <v>3806</v>
      </c>
      <c r="Y115" s="131">
        <f t="shared" si="30"/>
        <v>5023</v>
      </c>
      <c r="Z115" s="131">
        <f t="shared" si="30"/>
        <v>10799</v>
      </c>
      <c r="AA115" s="131">
        <f t="shared" si="30"/>
        <v>61780</v>
      </c>
      <c r="AB115" s="131"/>
      <c r="AC115" s="131"/>
      <c r="AD115" s="131"/>
      <c r="AE115" s="131">
        <f t="shared" si="30"/>
        <v>9258</v>
      </c>
      <c r="AF115" s="131"/>
      <c r="AG115" s="131"/>
      <c r="AH115" s="131">
        <f t="shared" ref="AH115:AH117" si="31">+AH106+AH109+AH112</f>
        <v>10281</v>
      </c>
      <c r="AI115" s="131">
        <f t="shared" si="30"/>
        <v>3562</v>
      </c>
      <c r="AJ115" s="131">
        <f t="shared" si="30"/>
        <v>10634</v>
      </c>
      <c r="AK115" s="131">
        <f t="shared" si="30"/>
        <v>6533</v>
      </c>
      <c r="AL115" s="131">
        <f t="shared" si="30"/>
        <v>12958.29</v>
      </c>
      <c r="AM115" s="131">
        <f t="shared" si="30"/>
        <v>14811</v>
      </c>
      <c r="AN115" s="131">
        <f t="shared" si="30"/>
        <v>10324</v>
      </c>
      <c r="AO115" s="131">
        <f t="shared" si="30"/>
        <v>5544</v>
      </c>
      <c r="AP115" s="131">
        <f t="shared" si="30"/>
        <v>22717</v>
      </c>
      <c r="AQ115" s="131">
        <f t="shared" si="30"/>
        <v>2723</v>
      </c>
      <c r="AR115" s="131">
        <f t="shared" si="30"/>
        <v>12234</v>
      </c>
      <c r="AS115" s="131">
        <f t="shared" si="30"/>
        <v>1301</v>
      </c>
      <c r="AT115" s="131">
        <f t="shared" si="30"/>
        <v>43000.86</v>
      </c>
      <c r="AU115" s="131">
        <f t="shared" si="30"/>
        <v>3104.8850000000002</v>
      </c>
      <c r="AV115" s="131">
        <f t="shared" si="30"/>
        <v>26373</v>
      </c>
      <c r="AW115" s="131">
        <f t="shared" si="30"/>
        <v>4178</v>
      </c>
      <c r="AX115" s="131">
        <f t="shared" si="30"/>
        <v>10525</v>
      </c>
      <c r="AY115" s="131">
        <f t="shared" si="30"/>
        <v>9010</v>
      </c>
      <c r="AZ115" s="131">
        <f t="shared" si="30"/>
        <v>28861</v>
      </c>
      <c r="BA115" s="131">
        <f t="shared" si="30"/>
        <v>8481</v>
      </c>
      <c r="BB115" s="131">
        <f t="shared" si="30"/>
        <v>7782</v>
      </c>
      <c r="BC115" s="131">
        <f t="shared" si="30"/>
        <v>15764</v>
      </c>
      <c r="BD115" s="131">
        <f t="shared" si="30"/>
        <v>36561</v>
      </c>
      <c r="BE115" s="131">
        <f t="shared" si="30"/>
        <v>6352</v>
      </c>
      <c r="BF115" s="131">
        <f t="shared" si="30"/>
        <v>2735</v>
      </c>
      <c r="BG115" s="131">
        <f t="shared" si="30"/>
        <v>4829</v>
      </c>
      <c r="BH115" s="131">
        <f t="shared" si="30"/>
        <v>8080</v>
      </c>
      <c r="BI115" s="131">
        <f t="shared" si="30"/>
        <v>3743</v>
      </c>
      <c r="BJ115" s="131">
        <f t="shared" si="30"/>
        <v>7490</v>
      </c>
      <c r="BK115" s="131">
        <f t="shared" si="30"/>
        <v>7782</v>
      </c>
      <c r="BL115" s="131">
        <f t="shared" si="30"/>
        <v>13190</v>
      </c>
      <c r="BM115" s="131">
        <f t="shared" si="30"/>
        <v>8410</v>
      </c>
      <c r="BN115" s="131">
        <f t="shared" si="30"/>
        <v>4539</v>
      </c>
      <c r="BO115" s="131">
        <f t="shared" si="30"/>
        <v>17003</v>
      </c>
      <c r="BP115" s="131">
        <f t="shared" si="30"/>
        <v>4286</v>
      </c>
      <c r="BQ115" s="131">
        <f t="shared" si="30"/>
        <v>4086</v>
      </c>
      <c r="BR115" s="131">
        <f t="shared" si="30"/>
        <v>20030.28</v>
      </c>
      <c r="BS115" s="131">
        <f t="shared" si="30"/>
        <v>7569</v>
      </c>
      <c r="BT115" s="131">
        <f t="shared" si="30"/>
        <v>46242</v>
      </c>
      <c r="BU115" s="131">
        <f t="shared" ref="BU115:CC117" si="32">+BU106+BU109+BU112</f>
        <v>20589</v>
      </c>
      <c r="BV115" s="131">
        <f t="shared" si="32"/>
        <v>7909.1</v>
      </c>
      <c r="BW115" s="131">
        <f t="shared" si="32"/>
        <v>9654</v>
      </c>
      <c r="BX115" s="131">
        <f t="shared" si="32"/>
        <v>13599.35</v>
      </c>
      <c r="BY115" s="131">
        <f t="shared" si="32"/>
        <v>12773</v>
      </c>
      <c r="BZ115" s="131">
        <f t="shared" si="32"/>
        <v>13895</v>
      </c>
      <c r="CA115" s="131">
        <f t="shared" si="32"/>
        <v>10932</v>
      </c>
      <c r="CB115" s="131">
        <f t="shared" si="32"/>
        <v>13393</v>
      </c>
      <c r="CC115" s="131">
        <f t="shared" si="32"/>
        <v>13857</v>
      </c>
      <c r="CD115" s="131">
        <f t="shared" si="29"/>
        <v>847613.02499999991</v>
      </c>
    </row>
    <row r="116" spans="2:83" ht="18" customHeight="1" x14ac:dyDescent="0.25">
      <c r="D116" s="148" t="s">
        <v>13</v>
      </c>
      <c r="E116" s="131">
        <f t="shared" ref="E116:T117" si="33">+E107+E110+E113</f>
        <v>1768.9288775910582</v>
      </c>
      <c r="F116" s="131">
        <f t="shared" si="33"/>
        <v>5652.5835400897022</v>
      </c>
      <c r="G116" s="131">
        <f t="shared" si="33"/>
        <v>3611.4362266857961</v>
      </c>
      <c r="H116" s="131">
        <f t="shared" si="33"/>
        <v>3952.6523943255797</v>
      </c>
      <c r="I116" s="131">
        <f t="shared" si="33"/>
        <v>1465.7834904084241</v>
      </c>
      <c r="J116" s="131">
        <f t="shared" si="33"/>
        <v>1705</v>
      </c>
      <c r="K116" s="131">
        <f t="shared" si="33"/>
        <v>2733.4760639778419</v>
      </c>
      <c r="L116" s="131">
        <f t="shared" si="33"/>
        <v>4014.5722751537169</v>
      </c>
      <c r="M116" s="131">
        <f t="shared" si="33"/>
        <v>1909.2</v>
      </c>
      <c r="N116" s="131">
        <f t="shared" si="33"/>
        <v>5070.1010036370317</v>
      </c>
      <c r="O116" s="131">
        <f t="shared" si="33"/>
        <v>2921.9000416094577</v>
      </c>
      <c r="P116" s="131">
        <f t="shared" si="33"/>
        <v>7377.9832278007943</v>
      </c>
      <c r="Q116" s="131">
        <f t="shared" si="33"/>
        <v>3260.6268473126897</v>
      </c>
      <c r="R116" s="131">
        <f t="shared" si="33"/>
        <v>6089.5704783319707</v>
      </c>
      <c r="S116" s="131">
        <f t="shared" si="33"/>
        <v>2931.3346944126465</v>
      </c>
      <c r="T116" s="131">
        <f t="shared" si="33"/>
        <v>2179.9104324266218</v>
      </c>
      <c r="U116" s="131">
        <f t="shared" si="30"/>
        <v>3949.3037711826046</v>
      </c>
      <c r="V116" s="131">
        <f t="shared" si="30"/>
        <v>3389.0327802585771</v>
      </c>
      <c r="W116" s="131">
        <f t="shared" si="30"/>
        <v>4586</v>
      </c>
      <c r="X116" s="131">
        <f t="shared" si="30"/>
        <v>1783.0220838629934</v>
      </c>
      <c r="Y116" s="131">
        <f t="shared" si="30"/>
        <v>2203.5359068878724</v>
      </c>
      <c r="Z116" s="131">
        <f t="shared" si="30"/>
        <v>5222.2866341032186</v>
      </c>
      <c r="AA116" s="131">
        <f t="shared" si="30"/>
        <v>21716.578754189366</v>
      </c>
      <c r="AB116" s="131"/>
      <c r="AC116" s="131"/>
      <c r="AD116" s="131"/>
      <c r="AE116" s="131">
        <f t="shared" si="30"/>
        <v>3905.25</v>
      </c>
      <c r="AF116" s="131"/>
      <c r="AG116" s="131"/>
      <c r="AH116" s="131">
        <f t="shared" si="31"/>
        <v>4928.25</v>
      </c>
      <c r="AI116" s="131">
        <f t="shared" si="30"/>
        <v>1630.8054273142336</v>
      </c>
      <c r="AJ116" s="131">
        <f t="shared" si="30"/>
        <v>4362.938783333333</v>
      </c>
      <c r="AK116" s="131">
        <f t="shared" si="30"/>
        <v>2670.2129394149019</v>
      </c>
      <c r="AL116" s="131">
        <f t="shared" si="30"/>
        <v>4396.3996477339679</v>
      </c>
      <c r="AM116" s="131">
        <f t="shared" si="30"/>
        <v>4877.4276778765088</v>
      </c>
      <c r="AN116" s="131">
        <f t="shared" si="30"/>
        <v>3320.1446643830714</v>
      </c>
      <c r="AO116" s="131">
        <f t="shared" si="30"/>
        <v>1950.4593068243926</v>
      </c>
      <c r="AP116" s="131">
        <f t="shared" si="30"/>
        <v>7976.7739230534289</v>
      </c>
      <c r="AQ116" s="131">
        <f t="shared" si="30"/>
        <v>1701.088731314042</v>
      </c>
      <c r="AR116" s="131">
        <f t="shared" si="30"/>
        <v>5333.85</v>
      </c>
      <c r="AS116" s="131">
        <f t="shared" si="30"/>
        <v>814.58570921840214</v>
      </c>
      <c r="AT116" s="131">
        <f t="shared" si="30"/>
        <v>9022.3909372294875</v>
      </c>
      <c r="AU116" s="131">
        <f t="shared" si="30"/>
        <v>1389.3799768947933</v>
      </c>
      <c r="AV116" s="131">
        <f t="shared" si="30"/>
        <v>5884.6961219432142</v>
      </c>
      <c r="AW116" s="131">
        <f t="shared" si="30"/>
        <v>1431.8739</v>
      </c>
      <c r="AX116" s="131">
        <f t="shared" si="30"/>
        <v>3783.019543468562</v>
      </c>
      <c r="AY116" s="131">
        <f t="shared" si="30"/>
        <v>4158.2776995748454</v>
      </c>
      <c r="AZ116" s="131">
        <f t="shared" si="30"/>
        <v>7429.7190329141613</v>
      </c>
      <c r="BA116" s="131">
        <f t="shared" si="30"/>
        <v>2564.8419262629241</v>
      </c>
      <c r="BB116" s="131">
        <f t="shared" si="30"/>
        <v>3644.7893205079777</v>
      </c>
      <c r="BC116" s="131">
        <f t="shared" si="30"/>
        <v>5860.0437810044814</v>
      </c>
      <c r="BD116" s="131">
        <f t="shared" si="30"/>
        <v>9757.2131279836176</v>
      </c>
      <c r="BE116" s="131">
        <f t="shared" si="30"/>
        <v>2661.2249683534433</v>
      </c>
      <c r="BF116" s="131">
        <f t="shared" si="30"/>
        <v>1311</v>
      </c>
      <c r="BG116" s="131">
        <f t="shared" si="30"/>
        <v>2565.6755693667778</v>
      </c>
      <c r="BH116" s="131">
        <f t="shared" si="30"/>
        <v>2998.160679987765</v>
      </c>
      <c r="BI116" s="131">
        <f t="shared" si="30"/>
        <v>1817.4171336048219</v>
      </c>
      <c r="BJ116" s="131">
        <f t="shared" si="30"/>
        <v>3619.2445655042434</v>
      </c>
      <c r="BK116" s="131">
        <f t="shared" si="30"/>
        <v>2727.340325532989</v>
      </c>
      <c r="BL116" s="131">
        <f t="shared" si="30"/>
        <v>4351.5418997458337</v>
      </c>
      <c r="BM116" s="131">
        <f t="shared" si="30"/>
        <v>3364.4626849116503</v>
      </c>
      <c r="BN116" s="131">
        <f t="shared" si="30"/>
        <v>2801</v>
      </c>
      <c r="BO116" s="131">
        <f t="shared" si="30"/>
        <v>8911.3882222222219</v>
      </c>
      <c r="BP116" s="131">
        <f t="shared" si="30"/>
        <v>2565.8000000000002</v>
      </c>
      <c r="BQ116" s="131">
        <f t="shared" si="30"/>
        <v>2819.9638350363266</v>
      </c>
      <c r="BR116" s="131">
        <f t="shared" si="30"/>
        <v>6467.0120273946604</v>
      </c>
      <c r="BS116" s="131">
        <f t="shared" si="30"/>
        <v>4761.8708819000976</v>
      </c>
      <c r="BT116" s="131">
        <f t="shared" si="30"/>
        <v>16736.088846438382</v>
      </c>
      <c r="BU116" s="131">
        <f t="shared" si="32"/>
        <v>8594.9</v>
      </c>
      <c r="BV116" s="131">
        <f t="shared" si="32"/>
        <v>4014.5800000000004</v>
      </c>
      <c r="BW116" s="131">
        <f t="shared" si="32"/>
        <v>4337.0097144176652</v>
      </c>
      <c r="BX116" s="131">
        <f t="shared" si="32"/>
        <v>4896.2602177232147</v>
      </c>
      <c r="BY116" s="131">
        <f t="shared" si="32"/>
        <v>5138.066349831015</v>
      </c>
      <c r="BZ116" s="131">
        <f t="shared" si="32"/>
        <v>5281.2008261005722</v>
      </c>
      <c r="CA116" s="131">
        <f t="shared" si="32"/>
        <v>4108.8109833020699</v>
      </c>
      <c r="CB116" s="131">
        <f t="shared" si="32"/>
        <v>2655.4005043580405</v>
      </c>
      <c r="CC116" s="131">
        <f t="shared" si="32"/>
        <v>2890.7910813225999</v>
      </c>
      <c r="CD116" s="131">
        <f t="shared" si="29"/>
        <v>314685.46301955282</v>
      </c>
    </row>
    <row r="117" spans="2:83" ht="18" customHeight="1" x14ac:dyDescent="0.25">
      <c r="D117" s="148" t="s">
        <v>14</v>
      </c>
      <c r="E117" s="131">
        <f t="shared" si="33"/>
        <v>9</v>
      </c>
      <c r="F117" s="131">
        <f t="shared" si="33"/>
        <v>8.5</v>
      </c>
      <c r="G117" s="131">
        <f t="shared" si="33"/>
        <v>11.5</v>
      </c>
      <c r="H117" s="131">
        <f t="shared" si="33"/>
        <v>13</v>
      </c>
      <c r="I117" s="131">
        <f t="shared" si="33"/>
        <v>6</v>
      </c>
      <c r="J117" s="131">
        <f t="shared" si="33"/>
        <v>5</v>
      </c>
      <c r="K117" s="131">
        <f t="shared" si="33"/>
        <v>9</v>
      </c>
      <c r="L117" s="131">
        <f t="shared" si="33"/>
        <v>12</v>
      </c>
      <c r="M117" s="131">
        <f t="shared" si="33"/>
        <v>7</v>
      </c>
      <c r="N117" s="131">
        <f t="shared" si="33"/>
        <v>12</v>
      </c>
      <c r="O117" s="131">
        <f t="shared" si="33"/>
        <v>10</v>
      </c>
      <c r="P117" s="131">
        <f t="shared" si="33"/>
        <v>12</v>
      </c>
      <c r="Q117" s="131">
        <f t="shared" si="33"/>
        <v>11</v>
      </c>
      <c r="R117" s="131">
        <f t="shared" si="33"/>
        <v>12</v>
      </c>
      <c r="S117" s="131">
        <f t="shared" si="33"/>
        <v>8</v>
      </c>
      <c r="T117" s="131">
        <f t="shared" si="33"/>
        <v>11</v>
      </c>
      <c r="U117" s="131">
        <f t="shared" si="30"/>
        <v>14</v>
      </c>
      <c r="V117" s="131">
        <f t="shared" si="30"/>
        <v>5</v>
      </c>
      <c r="W117" s="131">
        <f t="shared" si="30"/>
        <v>4</v>
      </c>
      <c r="X117" s="131">
        <f t="shared" si="30"/>
        <v>9</v>
      </c>
      <c r="Y117" s="131">
        <f t="shared" si="30"/>
        <v>9</v>
      </c>
      <c r="Z117" s="131">
        <f t="shared" si="30"/>
        <v>16</v>
      </c>
      <c r="AA117" s="131">
        <f t="shared" si="30"/>
        <v>12</v>
      </c>
      <c r="AB117" s="131"/>
      <c r="AC117" s="131"/>
      <c r="AD117" s="131"/>
      <c r="AE117" s="131">
        <f t="shared" si="30"/>
        <v>2.5</v>
      </c>
      <c r="AF117" s="131"/>
      <c r="AG117" s="131"/>
      <c r="AH117" s="131">
        <f t="shared" si="31"/>
        <v>4.5</v>
      </c>
      <c r="AI117" s="131">
        <f t="shared" si="30"/>
        <v>8</v>
      </c>
      <c r="AJ117" s="131">
        <f t="shared" si="30"/>
        <v>10</v>
      </c>
      <c r="AK117" s="131">
        <f t="shared" si="30"/>
        <v>9</v>
      </c>
      <c r="AL117" s="131">
        <f t="shared" si="30"/>
        <v>16.5</v>
      </c>
      <c r="AM117" s="131">
        <f t="shared" si="30"/>
        <v>17</v>
      </c>
      <c r="AN117" s="131">
        <f t="shared" si="30"/>
        <v>16</v>
      </c>
      <c r="AO117" s="131">
        <f t="shared" si="30"/>
        <v>13</v>
      </c>
      <c r="AP117" s="131">
        <f t="shared" si="30"/>
        <v>2.5</v>
      </c>
      <c r="AQ117" s="131">
        <f t="shared" si="30"/>
        <v>7</v>
      </c>
      <c r="AR117" s="131">
        <f t="shared" si="30"/>
        <v>5.5</v>
      </c>
      <c r="AS117" s="131">
        <f t="shared" si="30"/>
        <v>5</v>
      </c>
      <c r="AT117" s="131">
        <f t="shared" si="30"/>
        <v>14</v>
      </c>
      <c r="AU117" s="131">
        <f t="shared" si="30"/>
        <v>7</v>
      </c>
      <c r="AV117" s="131">
        <f t="shared" si="30"/>
        <v>13.5</v>
      </c>
      <c r="AW117" s="131">
        <f t="shared" si="30"/>
        <v>6</v>
      </c>
      <c r="AX117" s="131">
        <f t="shared" si="30"/>
        <v>13.5</v>
      </c>
      <c r="AY117" s="131">
        <f t="shared" si="30"/>
        <v>16</v>
      </c>
      <c r="AZ117" s="131">
        <f t="shared" si="30"/>
        <v>17</v>
      </c>
      <c r="BA117" s="131">
        <f t="shared" si="30"/>
        <v>9.5</v>
      </c>
      <c r="BB117" s="131">
        <f t="shared" si="30"/>
        <v>10.5</v>
      </c>
      <c r="BC117" s="131">
        <f t="shared" si="30"/>
        <v>10.5</v>
      </c>
      <c r="BD117" s="131">
        <f t="shared" si="30"/>
        <v>9</v>
      </c>
      <c r="BE117" s="131">
        <f t="shared" si="30"/>
        <v>9</v>
      </c>
      <c r="BF117" s="131">
        <f t="shared" si="30"/>
        <v>6</v>
      </c>
      <c r="BG117" s="131">
        <f t="shared" si="30"/>
        <v>7</v>
      </c>
      <c r="BH117" s="131">
        <f t="shared" si="30"/>
        <v>7</v>
      </c>
      <c r="BI117" s="131">
        <f t="shared" si="30"/>
        <v>7</v>
      </c>
      <c r="BJ117" s="131">
        <f t="shared" si="30"/>
        <v>12</v>
      </c>
      <c r="BK117" s="131">
        <f t="shared" si="30"/>
        <v>7</v>
      </c>
      <c r="BL117" s="131">
        <f t="shared" si="30"/>
        <v>7</v>
      </c>
      <c r="BM117" s="131">
        <f t="shared" si="30"/>
        <v>8</v>
      </c>
      <c r="BN117" s="131">
        <f t="shared" si="30"/>
        <v>8</v>
      </c>
      <c r="BO117" s="131">
        <f t="shared" si="30"/>
        <v>16</v>
      </c>
      <c r="BP117" s="131">
        <f t="shared" si="30"/>
        <v>6</v>
      </c>
      <c r="BQ117" s="131">
        <f t="shared" si="30"/>
        <v>9</v>
      </c>
      <c r="BR117" s="131">
        <f t="shared" si="30"/>
        <v>19</v>
      </c>
      <c r="BS117" s="131">
        <f t="shared" si="30"/>
        <v>10.333333333333334</v>
      </c>
      <c r="BT117" s="131">
        <f t="shared" si="30"/>
        <v>7.333333333333333</v>
      </c>
      <c r="BU117" s="131">
        <f t="shared" si="32"/>
        <v>10.333333333333334</v>
      </c>
      <c r="BV117" s="131">
        <f t="shared" si="32"/>
        <v>7</v>
      </c>
      <c r="BW117" s="131">
        <f t="shared" si="32"/>
        <v>9</v>
      </c>
      <c r="BX117" s="131">
        <f t="shared" si="32"/>
        <v>10</v>
      </c>
      <c r="BY117" s="131">
        <f t="shared" si="32"/>
        <v>12</v>
      </c>
      <c r="BZ117" s="131">
        <f t="shared" si="32"/>
        <v>10</v>
      </c>
      <c r="CA117" s="131">
        <f t="shared" si="32"/>
        <v>9</v>
      </c>
      <c r="CB117" s="131">
        <f t="shared" si="32"/>
        <v>9</v>
      </c>
      <c r="CC117" s="131">
        <f t="shared" si="32"/>
        <v>11</v>
      </c>
      <c r="CD117" s="131">
        <f t="shared" si="29"/>
        <v>702.00000000000011</v>
      </c>
    </row>
    <row r="118" spans="2:83" ht="18" customHeight="1" x14ac:dyDescent="0.25">
      <c r="D118" s="148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131"/>
      <c r="BI118" s="131"/>
      <c r="BJ118" s="131"/>
      <c r="BK118" s="131"/>
      <c r="BL118" s="131"/>
      <c r="BM118" s="131"/>
      <c r="BN118" s="131"/>
      <c r="BO118" s="131"/>
      <c r="BP118" s="131"/>
      <c r="BQ118" s="131"/>
      <c r="BR118" s="131"/>
      <c r="BS118" s="131"/>
      <c r="BT118" s="131"/>
      <c r="BU118" s="131"/>
      <c r="BV118" s="131"/>
      <c r="BW118" s="131"/>
      <c r="BX118" s="131"/>
      <c r="BY118" s="131"/>
      <c r="BZ118" s="131"/>
      <c r="CA118" s="131"/>
      <c r="CB118" s="131"/>
      <c r="CC118" s="131"/>
      <c r="CD118" s="131"/>
    </row>
    <row r="119" spans="2:83" s="151" customFormat="1" ht="18" customHeight="1" x14ac:dyDescent="0.25">
      <c r="D119" s="152" t="s">
        <v>5</v>
      </c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2"/>
      <c r="BE119" s="142"/>
      <c r="BF119" s="142"/>
      <c r="BG119" s="142"/>
      <c r="BH119" s="142"/>
      <c r="BI119" s="142"/>
      <c r="BJ119" s="142"/>
      <c r="BK119" s="142"/>
      <c r="BL119" s="142"/>
      <c r="BM119" s="142"/>
      <c r="BN119" s="142"/>
      <c r="BO119" s="142"/>
      <c r="BP119" s="142"/>
      <c r="BQ119" s="142"/>
      <c r="BR119" s="142"/>
      <c r="BS119" s="142"/>
      <c r="BT119" s="142"/>
      <c r="BU119" s="142"/>
      <c r="BV119" s="142"/>
      <c r="BW119" s="142"/>
      <c r="BX119" s="142"/>
      <c r="BY119" s="142"/>
      <c r="BZ119" s="142"/>
      <c r="CA119" s="142"/>
      <c r="CB119" s="142"/>
      <c r="CC119" s="142"/>
      <c r="CD119" s="142"/>
    </row>
    <row r="120" spans="2:83" s="151" customFormat="1" ht="18" customHeight="1" x14ac:dyDescent="0.25">
      <c r="D120" s="152"/>
      <c r="E120" s="142">
        <f>+[6]Kabupaten!AA96</f>
        <v>90437.270394655192</v>
      </c>
      <c r="F120" s="142">
        <f>+[6]Kabupaten!AB96</f>
        <v>531796.11800159467</v>
      </c>
      <c r="G120" s="142">
        <f>+[6]Kabupaten!AC96</f>
        <v>216910.20387993357</v>
      </c>
      <c r="H120" s="142">
        <f>+[6]Kabupaten!AD96</f>
        <v>161500.27022693006</v>
      </c>
      <c r="I120" s="142">
        <f>+[6]Kabupaten!AE96</f>
        <v>77184.981236744483</v>
      </c>
      <c r="J120" s="142">
        <f>+[6]Kabupaten!AF96</f>
        <v>50368.301908146168</v>
      </c>
      <c r="K120" s="142">
        <f>+[6]Kabupaten!AG96</f>
        <v>147023.58478812542</v>
      </c>
      <c r="L120" s="142">
        <f>+[6]Kabupaten!AH96</f>
        <v>279306.39866509649</v>
      </c>
      <c r="M120" s="142">
        <f>+[6]Kabupaten!AI96</f>
        <v>72119.34172167354</v>
      </c>
      <c r="N120" s="142">
        <f>+[6]Kabupaten!AJ96</f>
        <v>344079.36270140653</v>
      </c>
      <c r="O120" s="142">
        <f>+[6]Kabupaten!AK96</f>
        <v>164693.30366533971</v>
      </c>
      <c r="P120" s="142">
        <f>+[6]Kabupaten!AL96</f>
        <v>357451.69071038527</v>
      </c>
      <c r="Q120" s="142">
        <f>+[6]Kabupaten!AM96</f>
        <v>181762.82828721384</v>
      </c>
      <c r="R120" s="142">
        <f>+[6]Kabupaten!AN96</f>
        <v>422296.67805733607</v>
      </c>
      <c r="S120" s="142">
        <f>+[6]Kabupaten!AO96</f>
        <v>174086.58383911534</v>
      </c>
      <c r="T120" s="142">
        <f>+[6]Kabupaten!AP96</f>
        <v>165245.48238025265</v>
      </c>
      <c r="U120" s="142">
        <f>+[6]Kabupaten!AQ96</f>
        <v>279042.31319274683</v>
      </c>
      <c r="V120" s="142">
        <f>+[6]Kabupaten!AR96</f>
        <v>141525.80540920954</v>
      </c>
      <c r="W120" s="142">
        <f>+[6]Kabupaten!AS96</f>
        <v>145655.14188594985</v>
      </c>
      <c r="X120" s="142">
        <f>+[6]Kabupaten!AT96</f>
        <v>91373.573432985853</v>
      </c>
      <c r="Y120" s="142">
        <f>+[6]Kabupaten!AU96</f>
        <v>120591.0297829448</v>
      </c>
      <c r="Z120" s="142">
        <f>+[6]Kabupaten!AV96</f>
        <v>259259.9105367352</v>
      </c>
      <c r="AA120" s="142">
        <f>+[6]Kabupaten!AW96</f>
        <v>1483200.0437966015</v>
      </c>
      <c r="AC120" s="142"/>
      <c r="AD120" s="142"/>
      <c r="AE120" s="142">
        <f>+[6]Kabupaten!AX96</f>
        <v>222263.93663756779</v>
      </c>
      <c r="AF120" s="142"/>
      <c r="AG120" s="142"/>
      <c r="AH120" s="142">
        <f>+[6]Kabupaten!BA96</f>
        <v>64436.855253319496</v>
      </c>
      <c r="AI120" s="142">
        <f>+[6]Kabupaten!BB96</f>
        <v>85515.677500865888</v>
      </c>
      <c r="AJ120" s="142">
        <f>+[6]Kabupaten!BC96</f>
        <v>255298.62845149013</v>
      </c>
      <c r="AK120" s="142">
        <f>+[6]Kabupaten!BD96</f>
        <v>156842.76280549041</v>
      </c>
      <c r="AL120" s="142">
        <f>+[6]Kabupaten!BE96</f>
        <v>311099.64868127333</v>
      </c>
      <c r="AM120" s="142">
        <f>+[6]Kabupaten!BF96</f>
        <v>355579.08463372395</v>
      </c>
      <c r="AN120" s="142">
        <f>+[6]Kabupaten!BG96</f>
        <v>247856.21968527217</v>
      </c>
      <c r="AO120" s="142">
        <f>+[6]Kabupaten!BH96</f>
        <v>133099.0780642337</v>
      </c>
      <c r="AP120" s="142">
        <f>+[6]Kabupaten!BI96</f>
        <v>545384.5159424959</v>
      </c>
      <c r="AQ120" s="142">
        <f>+[6]Kabupaten!BJ96</f>
        <v>65373.15829165015</v>
      </c>
      <c r="AR120" s="142">
        <f>+[6]Kabupaten!BK96</f>
        <v>293711.06079326035</v>
      </c>
      <c r="AS120" s="142">
        <f>+[6]Kabupaten!BL96</f>
        <v>31234.109047901889</v>
      </c>
      <c r="AT120" s="142">
        <f>+[6]Kabupaten!BM96</f>
        <v>1032354.7658674576</v>
      </c>
      <c r="AU120" s="142">
        <f>+[6]Kabupaten!BN96</f>
        <v>74541.365619673219</v>
      </c>
      <c r="AV120" s="142">
        <f>+[6]Kabupaten!BO96</f>
        <v>633156.92384344083</v>
      </c>
      <c r="AW120" s="142">
        <f>+[6]Kabupaten!BP96</f>
        <v>100304.46395244742</v>
      </c>
      <c r="AX120" s="142">
        <f>+[6]Kabupaten!BQ96</f>
        <v>252681.78149820704</v>
      </c>
      <c r="AY120" s="142">
        <f>+[6]Kabupaten!BR96</f>
        <v>216310.0096245934</v>
      </c>
      <c r="AZ120" s="142">
        <f>+[6]Kabupaten!BS96</f>
        <v>692888.25613489351</v>
      </c>
      <c r="BA120" s="142">
        <f>+[6]Kabupaten!BT96</f>
        <v>203609.89918159563</v>
      </c>
      <c r="BB120" s="142">
        <f>+[6]Kabupaten!BU96</f>
        <v>186828.46780228478</v>
      </c>
      <c r="BC120" s="142">
        <f>+[6]Kabupaten!BV96</f>
        <v>378458.48964729084</v>
      </c>
      <c r="BD120" s="142">
        <f>+[6]Kabupaten!BW96</f>
        <v>877748.08677966252</v>
      </c>
      <c r="BE120" s="142">
        <f>+[6]Kabupaten!BX96</f>
        <v>152497.35639682767</v>
      </c>
      <c r="BF120" s="142">
        <f>+[6]Kabupaten!BY96</f>
        <v>65661.251534213428</v>
      </c>
      <c r="BG120" s="142">
        <f>+[6]Kabupaten!BZ96</f>
        <v>115933.52236150517</v>
      </c>
      <c r="BH120" s="142">
        <f>+[6]Kabupaten!CA96</f>
        <v>193982.78332593947</v>
      </c>
      <c r="BI120" s="142">
        <f>+[6]Kabupaten!CB96</f>
        <v>89861.08390952865</v>
      </c>
      <c r="BJ120" s="142">
        <f>+[6]Kabupaten!CC96</f>
        <v>179818.19889991172</v>
      </c>
      <c r="BK120" s="142">
        <f>+[6]Kabupaten!CD96</f>
        <v>186828.46780228478</v>
      </c>
      <c r="BL120" s="142">
        <f>+[6]Kabupaten!CE96</f>
        <v>316662.48911746801</v>
      </c>
      <c r="BM120" s="142">
        <f>+[6]Kabupaten!CF96</f>
        <v>201905.34749642957</v>
      </c>
      <c r="BN120" s="142">
        <f>+[6]Kabupaten!CG96</f>
        <v>108971.26899955931</v>
      </c>
      <c r="BO120" s="142">
        <f>+[6]Kabupaten!CH96</f>
        <v>408204.11694194912</v>
      </c>
      <c r="BP120" s="142">
        <f>+[6]Kabupaten!CI96</f>
        <v>102897.30313551691</v>
      </c>
      <c r="BQ120" s="142">
        <f>+[6]Kabupaten!CJ96</f>
        <v>98095.749092795624</v>
      </c>
      <c r="BR120" s="142">
        <f>+[6]Kabupaten!CK96</f>
        <v>480882.35955419537</v>
      </c>
      <c r="BS120" s="142">
        <f>+[6]Kabupaten!CL96</f>
        <v>181714.81274678663</v>
      </c>
      <c r="BT120" s="142">
        <f>+[6]Kabupaten!CM96</f>
        <v>1110167.3102175859</v>
      </c>
      <c r="BU120" s="142">
        <f>+[6]Kabupaten!CN96</f>
        <v>494295.98092794156</v>
      </c>
      <c r="BV120" s="142">
        <f>+[6]Kabupaten!CO96</f>
        <v>189879.85539643414</v>
      </c>
      <c r="BW120" s="142">
        <f>+[6]Kabupaten!CP96</f>
        <v>231771.01364215591</v>
      </c>
      <c r="BX120" s="142">
        <f>+[6]Kabupaten!CQ96</f>
        <v>326490.0698544078</v>
      </c>
      <c r="BY120" s="142">
        <f>+[6]Kabupaten!CR96</f>
        <v>306651.24893839419</v>
      </c>
      <c r="BZ120" s="142">
        <f>+[6]Kabupaten!CS96</f>
        <v>333587.96711806051</v>
      </c>
      <c r="CA120" s="142">
        <f>+[6]Kabupaten!CT96</f>
        <v>262452.94397514482</v>
      </c>
      <c r="CB120" s="142">
        <f>+[6]Kabupaten!CU96</f>
        <v>321536.06647083012</v>
      </c>
      <c r="CC120" s="142">
        <f>+[6]Kabupaten!CV96</f>
        <v>332675.67184994346</v>
      </c>
      <c r="CD120" s="131">
        <f t="shared" ref="CD120" si="34">SUM(E120:CC120)</f>
        <v>20166911.703947026</v>
      </c>
    </row>
    <row r="121" spans="2:83" s="151" customFormat="1" ht="18" customHeight="1" x14ac:dyDescent="0.25">
      <c r="D121" s="152"/>
      <c r="E121" s="142">
        <f>+E120/4500</f>
        <v>20.097171198812266</v>
      </c>
      <c r="F121" s="142">
        <f t="shared" ref="F121:BQ121" si="35">+F120/4500</f>
        <v>118.17691511146548</v>
      </c>
      <c r="G121" s="142">
        <f t="shared" si="35"/>
        <v>48.202267528874124</v>
      </c>
      <c r="H121" s="142">
        <f t="shared" si="35"/>
        <v>35.888948939317793</v>
      </c>
      <c r="I121" s="142">
        <f t="shared" si="35"/>
        <v>17.152218052609886</v>
      </c>
      <c r="J121" s="142">
        <f t="shared" si="35"/>
        <v>11.192955979588037</v>
      </c>
      <c r="K121" s="142">
        <f t="shared" si="35"/>
        <v>32.671907730694535</v>
      </c>
      <c r="L121" s="142">
        <f t="shared" si="35"/>
        <v>62.068088592243669</v>
      </c>
      <c r="M121" s="142">
        <f t="shared" si="35"/>
        <v>16.026520382594121</v>
      </c>
      <c r="N121" s="142">
        <f t="shared" si="35"/>
        <v>76.462080600312561</v>
      </c>
      <c r="O121" s="142">
        <f t="shared" si="35"/>
        <v>36.598511925631044</v>
      </c>
      <c r="P121" s="142">
        <f t="shared" si="35"/>
        <v>79.433709046752284</v>
      </c>
      <c r="Q121" s="142">
        <f t="shared" si="35"/>
        <v>40.39173961938085</v>
      </c>
      <c r="R121" s="142">
        <f t="shared" si="35"/>
        <v>93.843706234963577</v>
      </c>
      <c r="S121" s="142">
        <f t="shared" si="35"/>
        <v>38.685907519803408</v>
      </c>
      <c r="T121" s="142">
        <f t="shared" si="35"/>
        <v>36.721218306722811</v>
      </c>
      <c r="U121" s="142">
        <f t="shared" si="35"/>
        <v>62.009402931721517</v>
      </c>
      <c r="V121" s="142">
        <f t="shared" si="35"/>
        <v>31.450178979824344</v>
      </c>
      <c r="W121" s="142">
        <f t="shared" si="35"/>
        <v>32.367809307988857</v>
      </c>
      <c r="X121" s="142">
        <f t="shared" si="35"/>
        <v>20.305238540663524</v>
      </c>
      <c r="Y121" s="142">
        <f t="shared" si="35"/>
        <v>26.798006618432176</v>
      </c>
      <c r="Z121" s="142">
        <f t="shared" si="35"/>
        <v>57.613313452607819</v>
      </c>
      <c r="AA121" s="142">
        <f t="shared" si="35"/>
        <v>329.60000973257809</v>
      </c>
      <c r="AB121" s="142">
        <f t="shared" si="35"/>
        <v>0</v>
      </c>
      <c r="AC121" s="142">
        <f t="shared" si="35"/>
        <v>0</v>
      </c>
      <c r="AD121" s="142">
        <f t="shared" si="35"/>
        <v>0</v>
      </c>
      <c r="AE121" s="142">
        <f t="shared" si="35"/>
        <v>49.391985919459508</v>
      </c>
      <c r="AF121" s="142">
        <f t="shared" si="35"/>
        <v>0</v>
      </c>
      <c r="AG121" s="142">
        <f t="shared" si="35"/>
        <v>0</v>
      </c>
      <c r="AH121" s="142">
        <f t="shared" si="35"/>
        <v>14.319301167404333</v>
      </c>
      <c r="AI121" s="142">
        <f t="shared" si="35"/>
        <v>19.003483889081309</v>
      </c>
      <c r="AJ121" s="142">
        <f t="shared" si="35"/>
        <v>56.733028544775586</v>
      </c>
      <c r="AK121" s="142">
        <f t="shared" si="35"/>
        <v>34.853947290108977</v>
      </c>
      <c r="AL121" s="142">
        <f t="shared" si="35"/>
        <v>69.133255262505187</v>
      </c>
      <c r="AM121" s="142">
        <f t="shared" si="35"/>
        <v>79.017574363049761</v>
      </c>
      <c r="AN121" s="142">
        <f t="shared" si="35"/>
        <v>55.079159930060484</v>
      </c>
      <c r="AO121" s="142">
        <f t="shared" si="35"/>
        <v>29.577572903163045</v>
      </c>
      <c r="AP121" s="142">
        <f t="shared" si="35"/>
        <v>121.19655909833241</v>
      </c>
      <c r="AQ121" s="142">
        <f t="shared" si="35"/>
        <v>14.52736850925559</v>
      </c>
      <c r="AR121" s="142">
        <f t="shared" si="35"/>
        <v>65.269124620724526</v>
      </c>
      <c r="AS121" s="142">
        <f t="shared" si="35"/>
        <v>6.9409131217559752</v>
      </c>
      <c r="AT121" s="142">
        <f t="shared" si="35"/>
        <v>229.41217019276837</v>
      </c>
      <c r="AU121" s="142">
        <f t="shared" si="35"/>
        <v>16.564747915482936</v>
      </c>
      <c r="AV121" s="142">
        <f t="shared" si="35"/>
        <v>140.70153863187574</v>
      </c>
      <c r="AW121" s="142">
        <f t="shared" si="35"/>
        <v>22.28988087832165</v>
      </c>
      <c r="AX121" s="142">
        <f t="shared" si="35"/>
        <v>56.151506999601565</v>
      </c>
      <c r="AY121" s="142">
        <f t="shared" si="35"/>
        <v>48.068891027687421</v>
      </c>
      <c r="AZ121" s="142">
        <f t="shared" si="35"/>
        <v>153.97516802997634</v>
      </c>
      <c r="BA121" s="142">
        <f t="shared" si="35"/>
        <v>45.246644262576808</v>
      </c>
      <c r="BB121" s="142">
        <f t="shared" si="35"/>
        <v>41.517437289396618</v>
      </c>
      <c r="BC121" s="142">
        <f t="shared" si="35"/>
        <v>84.10188658828686</v>
      </c>
      <c r="BD121" s="142">
        <f t="shared" si="35"/>
        <v>195.05513039548057</v>
      </c>
      <c r="BE121" s="142">
        <f t="shared" si="35"/>
        <v>33.888301421517262</v>
      </c>
      <c r="BF121" s="142">
        <f t="shared" si="35"/>
        <v>14.591389229825205</v>
      </c>
      <c r="BG121" s="142">
        <f t="shared" si="35"/>
        <v>25.76300496922337</v>
      </c>
      <c r="BH121" s="142">
        <f t="shared" si="35"/>
        <v>43.107285183542103</v>
      </c>
      <c r="BI121" s="142">
        <f t="shared" si="35"/>
        <v>19.969129757673034</v>
      </c>
      <c r="BJ121" s="142">
        <f t="shared" si="35"/>
        <v>39.95959975553594</v>
      </c>
      <c r="BK121" s="142">
        <f t="shared" si="35"/>
        <v>41.517437289396618</v>
      </c>
      <c r="BL121" s="142">
        <f t="shared" si="35"/>
        <v>70.369442026103997</v>
      </c>
      <c r="BM121" s="142">
        <f t="shared" si="35"/>
        <v>44.867854999206571</v>
      </c>
      <c r="BN121" s="142">
        <f t="shared" si="35"/>
        <v>24.215837555457625</v>
      </c>
      <c r="BO121" s="142">
        <f t="shared" si="35"/>
        <v>90.712025987099807</v>
      </c>
      <c r="BP121" s="142">
        <f t="shared" si="35"/>
        <v>22.866067363448202</v>
      </c>
      <c r="BQ121" s="142">
        <f t="shared" si="35"/>
        <v>21.799055353954582</v>
      </c>
      <c r="BR121" s="142">
        <f t="shared" ref="BR121:CD121" si="36">+BR120/4500</f>
        <v>106.86274656759898</v>
      </c>
      <c r="BS121" s="142">
        <f t="shared" si="36"/>
        <v>40.381069499285914</v>
      </c>
      <c r="BT121" s="142">
        <f t="shared" si="36"/>
        <v>246.7038467150191</v>
      </c>
      <c r="BU121" s="142">
        <f t="shared" si="36"/>
        <v>109.84355131732035</v>
      </c>
      <c r="BV121" s="142">
        <f t="shared" si="36"/>
        <v>42.195523421429812</v>
      </c>
      <c r="BW121" s="142">
        <f t="shared" si="36"/>
        <v>51.504669698256869</v>
      </c>
      <c r="BX121" s="142">
        <f t="shared" si="36"/>
        <v>72.553348856535067</v>
      </c>
      <c r="BY121" s="142">
        <f t="shared" si="36"/>
        <v>68.144721986309818</v>
      </c>
      <c r="BZ121" s="142">
        <f t="shared" si="36"/>
        <v>74.130659359568995</v>
      </c>
      <c r="CA121" s="142">
        <f t="shared" si="36"/>
        <v>58.322876438921071</v>
      </c>
      <c r="CB121" s="142">
        <f t="shared" si="36"/>
        <v>71.452459215740021</v>
      </c>
      <c r="CC121" s="142">
        <f t="shared" si="36"/>
        <v>73.927927077765219</v>
      </c>
      <c r="CD121" s="142">
        <f t="shared" si="36"/>
        <v>4481.5359342104503</v>
      </c>
    </row>
    <row r="122" spans="2:83" s="151" customFormat="1" ht="18" customHeight="1" x14ac:dyDescent="0.25">
      <c r="D122" s="152"/>
      <c r="E122" s="142">
        <v>20.097171198812266</v>
      </c>
      <c r="F122" s="142">
        <v>118.17691511146548</v>
      </c>
      <c r="G122" s="142">
        <v>48.202267528874124</v>
      </c>
      <c r="H122" s="142">
        <v>35.888948939317793</v>
      </c>
      <c r="I122" s="142">
        <v>17.152218052609886</v>
      </c>
      <c r="J122" s="142">
        <v>11.192955979588037</v>
      </c>
      <c r="K122" s="142">
        <v>32.671907730694535</v>
      </c>
      <c r="L122" s="142">
        <v>62.068088592243669</v>
      </c>
      <c r="M122" s="142">
        <v>16.026520382594121</v>
      </c>
      <c r="N122" s="142">
        <v>76.462080600312561</v>
      </c>
      <c r="O122" s="142">
        <v>36.598511925631044</v>
      </c>
      <c r="P122" s="142">
        <v>79.433709046752284</v>
      </c>
      <c r="Q122" s="142">
        <v>40.39173961938085</v>
      </c>
      <c r="R122" s="142">
        <v>93.843706234963577</v>
      </c>
      <c r="S122" s="142">
        <v>38.685907519803408</v>
      </c>
      <c r="T122" s="142">
        <v>36.721218306722811</v>
      </c>
      <c r="U122" s="142">
        <v>62.009402931721517</v>
      </c>
      <c r="V122" s="142">
        <v>31.450178979824344</v>
      </c>
      <c r="W122" s="142">
        <v>32.367809307988857</v>
      </c>
      <c r="X122" s="142">
        <v>20.305238540663524</v>
      </c>
      <c r="Y122" s="142">
        <v>26.798006618432176</v>
      </c>
      <c r="Z122" s="142">
        <v>57.613313452607819</v>
      </c>
      <c r="AA122" s="142">
        <v>329.60000973257809</v>
      </c>
      <c r="AB122" s="142">
        <v>0</v>
      </c>
      <c r="AC122" s="142">
        <v>0</v>
      </c>
      <c r="AD122" s="142">
        <v>0</v>
      </c>
      <c r="AE122" s="142">
        <v>49.391985919459508</v>
      </c>
      <c r="AF122" s="142">
        <v>0</v>
      </c>
      <c r="AG122" s="142">
        <v>0</v>
      </c>
      <c r="AH122" s="142">
        <v>49.391985919459508</v>
      </c>
      <c r="AI122" s="142">
        <v>19.003483889081309</v>
      </c>
      <c r="AJ122" s="142">
        <v>56.733028544775586</v>
      </c>
      <c r="AK122" s="142">
        <v>34.853947290108977</v>
      </c>
      <c r="AL122" s="142">
        <v>69.133255262505187</v>
      </c>
      <c r="AM122" s="142">
        <v>79.017574363049761</v>
      </c>
      <c r="AN122" s="142">
        <v>55.079159930060484</v>
      </c>
      <c r="AO122" s="142">
        <v>29.577572903163045</v>
      </c>
      <c r="AP122" s="142">
        <v>121.19655909833241</v>
      </c>
      <c r="AQ122" s="142">
        <v>14.52736850925559</v>
      </c>
      <c r="AR122" s="142">
        <v>65.269124620724526</v>
      </c>
      <c r="AS122" s="142">
        <v>6.9409131217559752</v>
      </c>
      <c r="AT122" s="142">
        <v>229.41217019276837</v>
      </c>
      <c r="AU122" s="142">
        <v>16.564747915482936</v>
      </c>
      <c r="AV122" s="142">
        <v>140.70153863187574</v>
      </c>
      <c r="AW122" s="142">
        <v>22.28988087832165</v>
      </c>
      <c r="AX122" s="142">
        <v>56.151506999601565</v>
      </c>
      <c r="AY122" s="142">
        <v>48.068891027687421</v>
      </c>
      <c r="AZ122" s="142">
        <v>153.97516802997634</v>
      </c>
      <c r="BA122" s="142">
        <v>45.246644262576808</v>
      </c>
      <c r="BB122" s="142">
        <v>41.517437289396618</v>
      </c>
      <c r="BC122" s="142">
        <v>84.10188658828686</v>
      </c>
      <c r="BD122" s="142">
        <v>195.05513039548057</v>
      </c>
      <c r="BE122" s="142">
        <v>33.888301421517262</v>
      </c>
      <c r="BF122" s="142">
        <v>14.591389229825205</v>
      </c>
      <c r="BG122" s="142">
        <v>25.76300496922337</v>
      </c>
      <c r="BH122" s="142">
        <v>43.107285183542103</v>
      </c>
      <c r="BI122" s="142">
        <v>19.969129757673034</v>
      </c>
      <c r="BJ122" s="142">
        <v>39.95959975553594</v>
      </c>
      <c r="BK122" s="142">
        <v>41.517437289396618</v>
      </c>
      <c r="BL122" s="142">
        <v>70.369442026103997</v>
      </c>
      <c r="BM122" s="142">
        <v>44.867854999206571</v>
      </c>
      <c r="BN122" s="142">
        <v>24.215837555457625</v>
      </c>
      <c r="BO122" s="142">
        <v>90.712025987099807</v>
      </c>
      <c r="BP122" s="142">
        <v>22.866067363448202</v>
      </c>
      <c r="BQ122" s="142">
        <v>21.799055353954582</v>
      </c>
      <c r="BR122" s="142">
        <v>106.86274656759898</v>
      </c>
      <c r="BS122" s="142">
        <v>40.381069499285914</v>
      </c>
      <c r="BT122" s="142">
        <v>246.7038467150191</v>
      </c>
      <c r="BU122" s="142">
        <v>109.84355131732035</v>
      </c>
      <c r="BV122" s="142">
        <v>42.195523421429812</v>
      </c>
      <c r="BW122" s="142">
        <v>51.504669698256869</v>
      </c>
      <c r="BX122" s="142">
        <v>72.553348856535067</v>
      </c>
      <c r="BY122" s="142">
        <v>68.144721986309818</v>
      </c>
      <c r="BZ122" s="142">
        <v>74.130659359568995</v>
      </c>
      <c r="CA122" s="142">
        <v>58.322876438921071</v>
      </c>
      <c r="CB122" s="142">
        <v>71.452459215740021</v>
      </c>
      <c r="CC122" s="142">
        <v>73.927927077765219</v>
      </c>
      <c r="CD122" s="142"/>
    </row>
    <row r="123" spans="2:83" s="151" customFormat="1" ht="18" customHeight="1" x14ac:dyDescent="0.25">
      <c r="D123" s="15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142"/>
      <c r="BX123" s="142"/>
      <c r="BY123" s="142"/>
      <c r="BZ123" s="142"/>
      <c r="CA123" s="142"/>
      <c r="CB123" s="142"/>
      <c r="CC123" s="142"/>
      <c r="CD123" s="142"/>
    </row>
    <row r="124" spans="2:83" s="151" customFormat="1" ht="18" customHeight="1" x14ac:dyDescent="0.25">
      <c r="D124" s="15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42"/>
      <c r="BT124" s="142"/>
      <c r="BU124" s="142"/>
      <c r="BV124" s="142"/>
      <c r="BW124" s="142"/>
      <c r="BX124" s="142"/>
      <c r="BY124" s="142"/>
      <c r="BZ124" s="142"/>
      <c r="CA124" s="142"/>
      <c r="CB124" s="142"/>
      <c r="CC124" s="142"/>
      <c r="CD124" s="142"/>
    </row>
    <row r="125" spans="2:83" s="151" customFormat="1" ht="18" customHeight="1" x14ac:dyDescent="0.25">
      <c r="D125" s="153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  <c r="BM125" s="142"/>
      <c r="BN125" s="142"/>
      <c r="BO125" s="142"/>
      <c r="BP125" s="142"/>
      <c r="BQ125" s="142"/>
      <c r="BR125" s="142"/>
      <c r="BS125" s="142"/>
      <c r="BT125" s="142"/>
      <c r="BU125" s="142"/>
      <c r="BV125" s="142"/>
      <c r="BW125" s="142"/>
      <c r="BX125" s="142"/>
      <c r="BY125" s="142"/>
      <c r="BZ125" s="142"/>
      <c r="CA125" s="142"/>
      <c r="CB125" s="142"/>
      <c r="CC125" s="142"/>
      <c r="CD125" s="142"/>
    </row>
    <row r="126" spans="2:83" s="151" customFormat="1" ht="18" customHeight="1" x14ac:dyDescent="0.25">
      <c r="D126" s="153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2"/>
      <c r="BR126" s="142"/>
      <c r="BS126" s="142"/>
      <c r="BT126" s="142"/>
      <c r="BU126" s="142"/>
      <c r="BV126" s="142"/>
      <c r="BW126" s="142"/>
      <c r="BX126" s="142"/>
      <c r="BY126" s="142"/>
      <c r="BZ126" s="142"/>
      <c r="CA126" s="142"/>
      <c r="CB126" s="142"/>
      <c r="CC126" s="142"/>
      <c r="CD126" s="142"/>
    </row>
    <row r="127" spans="2:83" s="151" customFormat="1" ht="18" customHeight="1" x14ac:dyDescent="0.25">
      <c r="D127" s="153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  <c r="BS127" s="142"/>
      <c r="BT127" s="142"/>
      <c r="BU127" s="142"/>
      <c r="BV127" s="142"/>
      <c r="BW127" s="142"/>
      <c r="BX127" s="142"/>
      <c r="BY127" s="142"/>
      <c r="BZ127" s="142"/>
      <c r="CA127" s="142"/>
      <c r="CB127" s="142"/>
      <c r="CC127" s="142"/>
      <c r="CD127" s="142"/>
    </row>
    <row r="128" spans="2:83" ht="18" customHeight="1" x14ac:dyDescent="0.25">
      <c r="D128" s="148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  <c r="BH128" s="131"/>
      <c r="BI128" s="131"/>
      <c r="BJ128" s="131"/>
      <c r="BK128" s="131"/>
      <c r="BL128" s="131"/>
      <c r="BM128" s="131"/>
      <c r="BN128" s="131"/>
      <c r="BO128" s="131"/>
      <c r="BP128" s="131"/>
      <c r="BQ128" s="131"/>
      <c r="BR128" s="131"/>
      <c r="BS128" s="131"/>
      <c r="BT128" s="131"/>
      <c r="BU128" s="131"/>
      <c r="BV128" s="131"/>
      <c r="BW128" s="131"/>
      <c r="BX128" s="131"/>
      <c r="BY128" s="131"/>
      <c r="BZ128" s="131"/>
      <c r="CA128" s="131"/>
      <c r="CB128" s="131"/>
      <c r="CC128" s="131"/>
      <c r="CD128" s="131"/>
    </row>
    <row r="129" spans="2:82" ht="18" customHeight="1" x14ac:dyDescent="0.25">
      <c r="D129" s="148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  <c r="BE129" s="131"/>
      <c r="BF129" s="131"/>
      <c r="BG129" s="131"/>
      <c r="BH129" s="131"/>
      <c r="BI129" s="131"/>
      <c r="BJ129" s="131"/>
      <c r="BK129" s="131"/>
      <c r="BL129" s="131"/>
      <c r="BM129" s="131"/>
      <c r="BN129" s="131"/>
      <c r="BO129" s="131"/>
      <c r="BP129" s="131"/>
      <c r="BQ129" s="131"/>
      <c r="BR129" s="131"/>
      <c r="BS129" s="131"/>
      <c r="BT129" s="131"/>
      <c r="BU129" s="131"/>
      <c r="BV129" s="131"/>
      <c r="BW129" s="131"/>
      <c r="BX129" s="131"/>
      <c r="BY129" s="131"/>
      <c r="BZ129" s="131"/>
      <c r="CA129" s="131"/>
      <c r="CB129" s="131"/>
      <c r="CC129" s="131"/>
      <c r="CD129" s="131"/>
    </row>
    <row r="130" spans="2:82" s="154" customFormat="1" ht="18" customHeight="1" x14ac:dyDescent="0.25"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  <c r="BT130" s="137"/>
      <c r="BU130" s="137"/>
      <c r="BV130" s="137"/>
      <c r="BW130" s="137"/>
      <c r="BX130" s="137"/>
      <c r="BY130" s="137"/>
      <c r="BZ130" s="137"/>
      <c r="CA130" s="137"/>
      <c r="CB130" s="137"/>
      <c r="CC130" s="137"/>
      <c r="CD130" s="137"/>
    </row>
    <row r="131" spans="2:82" s="154" customFormat="1" x14ac:dyDescent="0.25"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  <c r="BT131" s="137"/>
      <c r="BU131" s="137"/>
      <c r="BV131" s="137"/>
      <c r="BW131" s="137"/>
      <c r="BX131" s="137"/>
      <c r="BY131" s="137"/>
      <c r="BZ131" s="137"/>
      <c r="CA131" s="137"/>
      <c r="CB131" s="137"/>
      <c r="CC131" s="137"/>
    </row>
    <row r="132" spans="2:82" s="154" customFormat="1" x14ac:dyDescent="0.25">
      <c r="AE132" s="137"/>
      <c r="AH132" s="137"/>
      <c r="AP132" s="308"/>
      <c r="AQ132" s="308"/>
      <c r="AR132" s="308"/>
      <c r="AS132" s="308"/>
      <c r="AT132" s="308"/>
      <c r="AU132" s="308"/>
      <c r="AV132" s="308"/>
    </row>
    <row r="133" spans="2:82" s="154" customFormat="1" ht="29.25" customHeight="1" x14ac:dyDescent="0.25">
      <c r="D133" s="155"/>
      <c r="E133" s="156"/>
      <c r="G133" s="157"/>
      <c r="H133" s="158"/>
      <c r="I133" s="158"/>
      <c r="J133" s="155"/>
      <c r="K133" s="158"/>
      <c r="L133" s="158"/>
    </row>
    <row r="134" spans="2:82" s="154" customFormat="1" x14ac:dyDescent="0.25">
      <c r="D134" s="159"/>
      <c r="I134" s="160"/>
      <c r="K134" s="161"/>
      <c r="L134" s="162"/>
    </row>
    <row r="135" spans="2:82" s="154" customFormat="1" x14ac:dyDescent="0.25">
      <c r="D135" s="159"/>
      <c r="I135" s="160"/>
      <c r="K135" s="161"/>
      <c r="L135" s="162"/>
    </row>
    <row r="136" spans="2:82" s="154" customFormat="1" x14ac:dyDescent="0.25">
      <c r="D136" s="159"/>
      <c r="F136" s="161"/>
      <c r="G136" s="161"/>
    </row>
    <row r="137" spans="2:82" s="154" customFormat="1" x14ac:dyDescent="0.25"/>
    <row r="138" spans="2:82" s="154" customFormat="1" x14ac:dyDescent="0.25"/>
    <row r="139" spans="2:82" x14ac:dyDescent="0.25">
      <c r="G139" s="163" t="e">
        <f>+D134/G134</f>
        <v>#DIV/0!</v>
      </c>
      <c r="H139" s="148" t="s">
        <v>128</v>
      </c>
    </row>
    <row r="140" spans="2:82" x14ac:dyDescent="0.25">
      <c r="G140" s="163" t="e">
        <f>+D135/G135</f>
        <v>#DIV/0!</v>
      </c>
      <c r="H140" s="148" t="s">
        <v>128</v>
      </c>
    </row>
    <row r="144" spans="2:82" s="151" customFormat="1" x14ac:dyDescent="0.25">
      <c r="B144" s="164"/>
      <c r="O144" s="152"/>
      <c r="P144" s="152"/>
      <c r="Q144" s="152"/>
    </row>
    <row r="145" spans="5:17" s="151" customFormat="1" ht="3" customHeight="1" x14ac:dyDescent="0.25"/>
    <row r="146" spans="5:17" s="151" customFormat="1" x14ac:dyDescent="0.25">
      <c r="E146" s="165"/>
      <c r="M146" s="166"/>
      <c r="N146" s="166"/>
      <c r="O146" s="165"/>
      <c r="P146" s="167"/>
      <c r="Q146" s="167"/>
    </row>
    <row r="147" spans="5:17" s="151" customFormat="1" x14ac:dyDescent="0.25">
      <c r="E147" s="165"/>
      <c r="M147" s="166"/>
      <c r="N147" s="166"/>
      <c r="O147" s="165"/>
      <c r="P147" s="167"/>
      <c r="Q147" s="167"/>
    </row>
    <row r="148" spans="5:17" s="151" customFormat="1" x14ac:dyDescent="0.25">
      <c r="E148" s="165"/>
      <c r="M148" s="166"/>
      <c r="N148" s="166"/>
      <c r="O148" s="165"/>
      <c r="P148" s="167"/>
      <c r="Q148" s="167"/>
    </row>
    <row r="149" spans="5:17" s="151" customFormat="1" x14ac:dyDescent="0.25"/>
    <row r="150" spans="5:17" x14ac:dyDescent="0.25">
      <c r="E150" s="149"/>
      <c r="M150" s="168"/>
      <c r="N150" s="168"/>
      <c r="O150" s="168"/>
      <c r="P150" s="145"/>
      <c r="Q150" s="145"/>
    </row>
    <row r="151" spans="5:17" x14ac:dyDescent="0.25">
      <c r="E151" s="149"/>
      <c r="M151" s="168"/>
      <c r="N151" s="168"/>
      <c r="O151" s="168"/>
      <c r="P151" s="145"/>
      <c r="Q151" s="145"/>
    </row>
    <row r="152" spans="5:17" x14ac:dyDescent="0.25">
      <c r="E152" s="149"/>
      <c r="M152" s="168"/>
      <c r="N152" s="168"/>
      <c r="O152" s="168"/>
      <c r="P152" s="145"/>
      <c r="Q152" s="145"/>
    </row>
  </sheetData>
  <mergeCells count="21">
    <mergeCell ref="B100:D100"/>
    <mergeCell ref="AP103:AV103"/>
    <mergeCell ref="AP132:AV132"/>
    <mergeCell ref="B79:D79"/>
    <mergeCell ref="E82:G82"/>
    <mergeCell ref="H82:J82"/>
    <mergeCell ref="K82:N82"/>
    <mergeCell ref="O82:Q82"/>
    <mergeCell ref="Z83:AA83"/>
    <mergeCell ref="AF2:AH2"/>
    <mergeCell ref="B2:D3"/>
    <mergeCell ref="E2:G2"/>
    <mergeCell ref="H2:J2"/>
    <mergeCell ref="K2:N2"/>
    <mergeCell ref="O2:Q2"/>
    <mergeCell ref="S2:S3"/>
    <mergeCell ref="T2:V2"/>
    <mergeCell ref="W2:W3"/>
    <mergeCell ref="X2:Y2"/>
    <mergeCell ref="Z2:AB2"/>
    <mergeCell ref="AC2:AE2"/>
  </mergeCells>
  <printOptions horizontalCentered="1"/>
  <pageMargins left="0.25" right="0.25" top="0.75" bottom="0.75" header="0.3" footer="0.3"/>
  <pageSetup paperSize="9" orientation="landscape" horizontalDpi="4294967295" verticalDpi="4294967295" r:id="rId1"/>
  <rowBreaks count="2" manualBreakCount="2">
    <brk id="29" max="27" man="1"/>
    <brk id="55" max="2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zoomScale="110" zoomScaleNormal="110" workbookViewId="0">
      <pane xSplit="2" ySplit="4" topLeftCell="C5" activePane="bottomRight" state="frozen"/>
      <selection activeCell="J90" sqref="J90"/>
      <selection pane="topRight" activeCell="J90" sqref="J90"/>
      <selection pane="bottomLeft" activeCell="J90" sqref="J90"/>
      <selection pane="bottomRight" activeCell="K10" sqref="K10"/>
    </sheetView>
  </sheetViews>
  <sheetFormatPr defaultRowHeight="12.75" x14ac:dyDescent="0.25"/>
  <cols>
    <col min="1" max="1" width="5" style="190" customWidth="1"/>
    <col min="2" max="2" width="22.7109375" style="190" customWidth="1"/>
    <col min="3" max="3" width="5.85546875" style="190" bestFit="1" customWidth="1"/>
    <col min="4" max="4" width="9.85546875" style="190" customWidth="1"/>
    <col min="5" max="5" width="5" style="190" customWidth="1"/>
    <col min="6" max="6" width="5.85546875" style="202" bestFit="1" customWidth="1"/>
    <col min="7" max="7" width="5" style="190" customWidth="1"/>
    <col min="8" max="8" width="6.5703125" style="202" bestFit="1" customWidth="1"/>
    <col min="9" max="9" width="6.28515625" style="190" customWidth="1"/>
    <col min="10" max="10" width="6.5703125" style="202" bestFit="1" customWidth="1"/>
    <col min="11" max="11" width="5.140625" style="190" bestFit="1" customWidth="1"/>
    <col min="12" max="12" width="6.5703125" style="202" bestFit="1" customWidth="1"/>
    <col min="13" max="13" width="5" style="202" customWidth="1"/>
    <col min="14" max="14" width="6.5703125" style="202" bestFit="1" customWidth="1"/>
    <col min="15" max="15" width="12.140625" style="190" customWidth="1"/>
    <col min="16" max="24" width="9.140625" style="190"/>
    <col min="25" max="25" width="8.42578125" style="190" bestFit="1" customWidth="1"/>
    <col min="26" max="26" width="9.140625" style="190"/>
    <col min="27" max="27" width="9.5703125" style="190" bestFit="1" customWidth="1"/>
    <col min="28" max="28" width="1.7109375" style="190" customWidth="1"/>
    <col min="29" max="29" width="10.28515625" style="190" bestFit="1" customWidth="1"/>
    <col min="30" max="30" width="9.85546875" style="190" customWidth="1"/>
    <col min="31" max="31" width="9.140625" style="190"/>
    <col min="32" max="32" width="5.85546875" style="190" bestFit="1" customWidth="1"/>
    <col min="33" max="16384" width="9.140625" style="190"/>
  </cols>
  <sheetData>
    <row r="1" spans="1:32" x14ac:dyDescent="0.25">
      <c r="A1" s="325" t="s">
        <v>134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spans="1:32" ht="12.75" customHeight="1" x14ac:dyDescent="0.25">
      <c r="A2" s="191"/>
      <c r="B2" s="191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X2" s="192" t="s">
        <v>135</v>
      </c>
      <c r="Y2" s="192" t="s">
        <v>14</v>
      </c>
      <c r="Z2" s="192" t="s">
        <v>136</v>
      </c>
      <c r="AF2" s="192" t="s">
        <v>137</v>
      </c>
    </row>
    <row r="3" spans="1:32" ht="12.75" customHeight="1" x14ac:dyDescent="0.25">
      <c r="A3" s="193" t="s">
        <v>138</v>
      </c>
      <c r="B3" s="193" t="s">
        <v>139</v>
      </c>
      <c r="C3" s="327" t="s">
        <v>4</v>
      </c>
      <c r="D3" s="327"/>
      <c r="E3" s="328" t="s">
        <v>140</v>
      </c>
      <c r="F3" s="328"/>
      <c r="G3" s="328" t="s">
        <v>141</v>
      </c>
      <c r="H3" s="328"/>
      <c r="I3" s="328" t="s">
        <v>142</v>
      </c>
      <c r="J3" s="328"/>
      <c r="K3" s="329" t="s">
        <v>143</v>
      </c>
      <c r="L3" s="329"/>
      <c r="M3" s="330" t="s">
        <v>144</v>
      </c>
      <c r="N3" s="330"/>
      <c r="O3" s="325" t="s">
        <v>145</v>
      </c>
      <c r="P3" s="325"/>
      <c r="Q3" s="325"/>
      <c r="R3" s="194"/>
      <c r="S3" s="194"/>
      <c r="T3" s="194" t="s">
        <v>146</v>
      </c>
      <c r="U3" s="194" t="s">
        <v>147</v>
      </c>
      <c r="V3" s="194" t="s">
        <v>148</v>
      </c>
      <c r="W3" s="194"/>
      <c r="X3" s="192"/>
      <c r="Y3" s="192"/>
      <c r="Z3" s="192"/>
      <c r="AF3" s="192"/>
    </row>
    <row r="4" spans="1:32" x14ac:dyDescent="0.25">
      <c r="A4" s="191"/>
      <c r="B4" s="191"/>
      <c r="C4" s="195" t="s">
        <v>14</v>
      </c>
      <c r="D4" s="195" t="s">
        <v>136</v>
      </c>
      <c r="E4" s="195" t="s">
        <v>14</v>
      </c>
      <c r="F4" s="196" t="s">
        <v>136</v>
      </c>
      <c r="G4" s="195" t="s">
        <v>14</v>
      </c>
      <c r="H4" s="196" t="s">
        <v>136</v>
      </c>
      <c r="I4" s="195" t="s">
        <v>14</v>
      </c>
      <c r="J4" s="196" t="s">
        <v>136</v>
      </c>
      <c r="K4" s="195" t="s">
        <v>14</v>
      </c>
      <c r="L4" s="196" t="s">
        <v>136</v>
      </c>
      <c r="M4" s="196" t="s">
        <v>14</v>
      </c>
      <c r="N4" s="196" t="s">
        <v>136</v>
      </c>
      <c r="O4" s="197" t="s">
        <v>149</v>
      </c>
      <c r="P4" s="198" t="s">
        <v>6</v>
      </c>
      <c r="Q4" s="199" t="s">
        <v>150</v>
      </c>
      <c r="R4" s="194" t="s">
        <v>131</v>
      </c>
      <c r="S4" s="194"/>
      <c r="T4" s="194"/>
      <c r="U4" s="194"/>
      <c r="V4" s="194"/>
      <c r="W4" s="194"/>
      <c r="X4" s="192"/>
      <c r="Y4" s="192"/>
      <c r="Z4" s="192"/>
      <c r="AF4" s="192"/>
    </row>
    <row r="5" spans="1:32" x14ac:dyDescent="0.25">
      <c r="A5" s="200">
        <v>1</v>
      </c>
      <c r="B5" s="201" t="s">
        <v>21</v>
      </c>
      <c r="C5" s="200">
        <f t="shared" ref="C5:D36" si="0">E5+G5+I5+K5+M5</f>
        <v>117</v>
      </c>
      <c r="D5" s="200">
        <f t="shared" si="0"/>
        <v>20657</v>
      </c>
      <c r="E5" s="202"/>
      <c r="F5" s="202">
        <v>0</v>
      </c>
      <c r="G5" s="202">
        <v>22</v>
      </c>
      <c r="H5" s="202">
        <v>1015</v>
      </c>
      <c r="I5" s="202">
        <v>42</v>
      </c>
      <c r="J5" s="202">
        <v>3459</v>
      </c>
      <c r="K5" s="202">
        <v>31</v>
      </c>
      <c r="L5" s="202">
        <v>4995</v>
      </c>
      <c r="M5" s="202">
        <v>22</v>
      </c>
      <c r="N5" s="202">
        <v>11188</v>
      </c>
      <c r="O5" s="203">
        <f t="shared" ref="O5:O68" si="1">(J5+H5+F5)/100*1500</f>
        <v>67110</v>
      </c>
      <c r="P5" s="203">
        <f t="shared" ref="P5:P68" si="2">+L5/100*1750</f>
        <v>87412.5</v>
      </c>
      <c r="Q5" s="203">
        <f t="shared" ref="Q5:Q68" si="3">+N5/100*2500</f>
        <v>279700</v>
      </c>
      <c r="R5" s="203">
        <f t="shared" ref="R5:R68" si="4">SUM(O5:Q5)</f>
        <v>434222.5</v>
      </c>
      <c r="S5" s="203">
        <f t="shared" ref="S5:S68" si="5">+Q5/M5</f>
        <v>12713.636363636364</v>
      </c>
      <c r="T5" s="203">
        <f t="shared" ref="T5:T68" si="6">+N5</f>
        <v>11188</v>
      </c>
      <c r="U5" s="203">
        <f t="shared" ref="U5:U68" si="7">+L5</f>
        <v>4995</v>
      </c>
      <c r="V5" s="203">
        <f t="shared" ref="V5:V68" si="8">+J5+H5+F5</f>
        <v>4474</v>
      </c>
      <c r="W5" s="203"/>
      <c r="X5" s="204" t="s">
        <v>151</v>
      </c>
      <c r="Y5" s="203">
        <v>1233</v>
      </c>
      <c r="Z5" s="203">
        <v>485281</v>
      </c>
      <c r="AA5" s="203">
        <f>+Z5/100*1500</f>
        <v>7279215.0000000009</v>
      </c>
      <c r="AC5" s="203">
        <f>+Y5*15000</f>
        <v>18495000</v>
      </c>
      <c r="AF5" s="205">
        <f>+Z5/Y5</f>
        <v>393.57745336577455</v>
      </c>
    </row>
    <row r="6" spans="1:32" x14ac:dyDescent="0.25">
      <c r="A6" s="200">
        <v>2</v>
      </c>
      <c r="B6" s="201" t="s">
        <v>22</v>
      </c>
      <c r="C6" s="200">
        <f t="shared" si="0"/>
        <v>118</v>
      </c>
      <c r="D6" s="200">
        <f t="shared" si="0"/>
        <v>20643</v>
      </c>
      <c r="E6" s="202">
        <v>1</v>
      </c>
      <c r="F6" s="202">
        <v>25</v>
      </c>
      <c r="G6" s="202">
        <v>7</v>
      </c>
      <c r="H6" s="202">
        <v>340</v>
      </c>
      <c r="I6" s="202">
        <v>30</v>
      </c>
      <c r="J6" s="202">
        <v>2509</v>
      </c>
      <c r="K6" s="202">
        <v>60</v>
      </c>
      <c r="L6" s="202">
        <v>9968</v>
      </c>
      <c r="M6" s="202">
        <v>20</v>
      </c>
      <c r="N6" s="202">
        <v>7801</v>
      </c>
      <c r="O6" s="203">
        <f t="shared" si="1"/>
        <v>43110</v>
      </c>
      <c r="P6" s="203">
        <f t="shared" si="2"/>
        <v>174440</v>
      </c>
      <c r="Q6" s="203">
        <f t="shared" si="3"/>
        <v>195025</v>
      </c>
      <c r="R6" s="203">
        <f t="shared" si="4"/>
        <v>412575</v>
      </c>
      <c r="S6" s="203">
        <f t="shared" si="5"/>
        <v>9751.25</v>
      </c>
      <c r="T6" s="203">
        <f t="shared" si="6"/>
        <v>7801</v>
      </c>
      <c r="U6" s="203">
        <f t="shared" si="7"/>
        <v>9968</v>
      </c>
      <c r="V6" s="203">
        <f t="shared" si="8"/>
        <v>2874</v>
      </c>
      <c r="W6" s="203"/>
      <c r="X6" s="204" t="s">
        <v>152</v>
      </c>
      <c r="Y6" s="203">
        <f>2760-1233</f>
        <v>1527</v>
      </c>
      <c r="Z6" s="203">
        <f>709032-Z5</f>
        <v>223751</v>
      </c>
      <c r="AA6" s="203">
        <f>+Z6/100*1500</f>
        <v>3356265.0000000005</v>
      </c>
      <c r="AC6" s="203">
        <f>+Y6*15000</f>
        <v>22905000</v>
      </c>
      <c r="AF6" s="205">
        <f>+Z6/Y6</f>
        <v>146.52979698755729</v>
      </c>
    </row>
    <row r="7" spans="1:32" x14ac:dyDescent="0.25">
      <c r="A7" s="200">
        <v>3</v>
      </c>
      <c r="B7" s="201" t="s">
        <v>23</v>
      </c>
      <c r="C7" s="200">
        <f t="shared" si="0"/>
        <v>47</v>
      </c>
      <c r="D7" s="200">
        <f t="shared" si="0"/>
        <v>6970</v>
      </c>
      <c r="E7" s="202"/>
      <c r="F7" s="202">
        <v>0</v>
      </c>
      <c r="G7" s="202"/>
      <c r="H7" s="202">
        <v>0</v>
      </c>
      <c r="I7" s="202">
        <v>27</v>
      </c>
      <c r="J7" s="202">
        <v>2335</v>
      </c>
      <c r="K7" s="202">
        <v>12</v>
      </c>
      <c r="L7" s="202">
        <v>1805</v>
      </c>
      <c r="M7" s="202">
        <v>8</v>
      </c>
      <c r="N7" s="202">
        <v>2830</v>
      </c>
      <c r="O7" s="203">
        <f t="shared" si="1"/>
        <v>35025</v>
      </c>
      <c r="P7" s="203">
        <f t="shared" si="2"/>
        <v>31587.5</v>
      </c>
      <c r="Q7" s="203">
        <f t="shared" si="3"/>
        <v>70750</v>
      </c>
      <c r="R7" s="203">
        <f t="shared" si="4"/>
        <v>137362.5</v>
      </c>
      <c r="S7" s="203">
        <f t="shared" si="5"/>
        <v>8843.75</v>
      </c>
      <c r="T7" s="203">
        <f t="shared" si="6"/>
        <v>2830</v>
      </c>
      <c r="U7" s="203">
        <f t="shared" si="7"/>
        <v>1805</v>
      </c>
      <c r="V7" s="203">
        <f t="shared" si="8"/>
        <v>2335</v>
      </c>
      <c r="W7" s="203"/>
      <c r="X7" s="204" t="s">
        <v>153</v>
      </c>
      <c r="Y7" s="203">
        <v>9300</v>
      </c>
      <c r="Z7" s="203">
        <f>+Z8-Z6-Z5</f>
        <v>445110</v>
      </c>
      <c r="AA7" s="203">
        <f>+Z7/100*1500</f>
        <v>6676650.0000000009</v>
      </c>
      <c r="AC7" s="206">
        <f>+AA7</f>
        <v>6676650.0000000009</v>
      </c>
      <c r="AF7" s="205">
        <f>+Z7/Y7</f>
        <v>47.861290322580643</v>
      </c>
    </row>
    <row r="8" spans="1:32" x14ac:dyDescent="0.25">
      <c r="A8" s="200">
        <v>4</v>
      </c>
      <c r="B8" s="201" t="s">
        <v>24</v>
      </c>
      <c r="C8" s="200">
        <f t="shared" si="0"/>
        <v>71</v>
      </c>
      <c r="D8" s="200">
        <f t="shared" si="0"/>
        <v>12025</v>
      </c>
      <c r="E8" s="202"/>
      <c r="F8" s="202">
        <v>0</v>
      </c>
      <c r="G8" s="202">
        <v>5</v>
      </c>
      <c r="H8" s="202">
        <v>237</v>
      </c>
      <c r="I8" s="202">
        <v>24</v>
      </c>
      <c r="J8" s="202">
        <v>1951</v>
      </c>
      <c r="K8" s="202">
        <v>28</v>
      </c>
      <c r="L8" s="202">
        <v>4361</v>
      </c>
      <c r="M8" s="202">
        <v>14</v>
      </c>
      <c r="N8" s="202">
        <v>5476</v>
      </c>
      <c r="O8" s="203">
        <f t="shared" si="1"/>
        <v>32820</v>
      </c>
      <c r="P8" s="203">
        <f t="shared" si="2"/>
        <v>76317.5</v>
      </c>
      <c r="Q8" s="203">
        <f t="shared" si="3"/>
        <v>136900</v>
      </c>
      <c r="R8" s="203">
        <f t="shared" si="4"/>
        <v>246037.5</v>
      </c>
      <c r="S8" s="203">
        <f t="shared" si="5"/>
        <v>9778.5714285714294</v>
      </c>
      <c r="T8" s="203">
        <f t="shared" si="6"/>
        <v>5476</v>
      </c>
      <c r="U8" s="203">
        <f t="shared" si="7"/>
        <v>4361</v>
      </c>
      <c r="V8" s="203">
        <f t="shared" si="8"/>
        <v>2188</v>
      </c>
      <c r="W8" s="203"/>
      <c r="Y8" s="203">
        <f>SUM(Y5:Y7)</f>
        <v>12060</v>
      </c>
      <c r="Z8" s="203">
        <v>1154142</v>
      </c>
      <c r="AA8" s="206">
        <f>SUM(AA5:AA7)</f>
        <v>17312130.000000004</v>
      </c>
      <c r="AC8" s="206">
        <f>SUM(AC5:AC7)</f>
        <v>48076650</v>
      </c>
      <c r="AD8" s="203">
        <f>+Y8*15000</f>
        <v>180900000</v>
      </c>
      <c r="AF8" s="205">
        <f>+Z8/Y8</f>
        <v>95.7</v>
      </c>
    </row>
    <row r="9" spans="1:32" x14ac:dyDescent="0.25">
      <c r="A9" s="200">
        <v>5</v>
      </c>
      <c r="B9" s="201" t="s">
        <v>27</v>
      </c>
      <c r="C9" s="200">
        <f t="shared" si="0"/>
        <v>49</v>
      </c>
      <c r="D9" s="200">
        <f t="shared" si="0"/>
        <v>12853</v>
      </c>
      <c r="E9" s="202">
        <v>1</v>
      </c>
      <c r="F9" s="202">
        <v>25</v>
      </c>
      <c r="G9" s="202">
        <v>2</v>
      </c>
      <c r="H9" s="202">
        <v>80</v>
      </c>
      <c r="I9" s="202">
        <v>8</v>
      </c>
      <c r="J9" s="202">
        <v>634</v>
      </c>
      <c r="K9" s="202">
        <v>14</v>
      </c>
      <c r="L9" s="202">
        <v>2227</v>
      </c>
      <c r="M9" s="202">
        <v>24</v>
      </c>
      <c r="N9" s="202">
        <v>9887</v>
      </c>
      <c r="O9" s="203">
        <f t="shared" si="1"/>
        <v>11085</v>
      </c>
      <c r="P9" s="203">
        <f t="shared" si="2"/>
        <v>38972.5</v>
      </c>
      <c r="Q9" s="203">
        <f t="shared" si="3"/>
        <v>247175</v>
      </c>
      <c r="R9" s="203">
        <f t="shared" si="4"/>
        <v>297232.5</v>
      </c>
      <c r="S9" s="203">
        <f t="shared" si="5"/>
        <v>10298.958333333334</v>
      </c>
      <c r="T9" s="203">
        <f t="shared" si="6"/>
        <v>9887</v>
      </c>
      <c r="U9" s="203">
        <f t="shared" si="7"/>
        <v>2227</v>
      </c>
      <c r="V9" s="203">
        <f t="shared" si="8"/>
        <v>739</v>
      </c>
      <c r="W9" s="203"/>
    </row>
    <row r="10" spans="1:32" x14ac:dyDescent="0.25">
      <c r="A10" s="200">
        <v>6</v>
      </c>
      <c r="B10" s="201" t="s">
        <v>28</v>
      </c>
      <c r="C10" s="200">
        <f t="shared" si="0"/>
        <v>15</v>
      </c>
      <c r="D10" s="200">
        <f t="shared" si="0"/>
        <v>4079</v>
      </c>
      <c r="E10" s="202"/>
      <c r="F10" s="202">
        <v>0</v>
      </c>
      <c r="G10" s="202">
        <v>1</v>
      </c>
      <c r="H10" s="202">
        <v>40</v>
      </c>
      <c r="I10" s="202">
        <v>2</v>
      </c>
      <c r="J10" s="202">
        <v>160</v>
      </c>
      <c r="K10" s="202">
        <v>6</v>
      </c>
      <c r="L10" s="202">
        <v>1028</v>
      </c>
      <c r="M10" s="202">
        <v>6</v>
      </c>
      <c r="N10" s="202">
        <v>2851</v>
      </c>
      <c r="O10" s="203">
        <f t="shared" si="1"/>
        <v>3000</v>
      </c>
      <c r="P10" s="203">
        <f t="shared" si="2"/>
        <v>17990</v>
      </c>
      <c r="Q10" s="203">
        <f t="shared" si="3"/>
        <v>71275</v>
      </c>
      <c r="R10" s="203">
        <f t="shared" si="4"/>
        <v>92265</v>
      </c>
      <c r="S10" s="203">
        <f t="shared" si="5"/>
        <v>11879.166666666666</v>
      </c>
      <c r="T10" s="203">
        <f t="shared" si="6"/>
        <v>2851</v>
      </c>
      <c r="U10" s="203">
        <f t="shared" si="7"/>
        <v>1028</v>
      </c>
      <c r="V10" s="203">
        <f t="shared" si="8"/>
        <v>200</v>
      </c>
      <c r="W10" s="203"/>
    </row>
    <row r="11" spans="1:32" x14ac:dyDescent="0.25">
      <c r="A11" s="200">
        <v>7</v>
      </c>
      <c r="B11" s="201" t="s">
        <v>29</v>
      </c>
      <c r="C11" s="200">
        <f t="shared" si="0"/>
        <v>135</v>
      </c>
      <c r="D11" s="200">
        <f t="shared" si="0"/>
        <v>21279</v>
      </c>
      <c r="E11" s="202"/>
      <c r="F11" s="202">
        <v>0</v>
      </c>
      <c r="G11" s="202">
        <v>12</v>
      </c>
      <c r="H11" s="202">
        <v>555</v>
      </c>
      <c r="I11" s="202">
        <v>42</v>
      </c>
      <c r="J11" s="202">
        <v>3371</v>
      </c>
      <c r="K11" s="202">
        <v>57</v>
      </c>
      <c r="L11" s="202">
        <v>8167</v>
      </c>
      <c r="M11" s="202">
        <v>24</v>
      </c>
      <c r="N11" s="202">
        <v>9186</v>
      </c>
      <c r="O11" s="203">
        <f t="shared" si="1"/>
        <v>58890</v>
      </c>
      <c r="P11" s="203">
        <f t="shared" si="2"/>
        <v>142922.5</v>
      </c>
      <c r="Q11" s="203">
        <f t="shared" si="3"/>
        <v>229650</v>
      </c>
      <c r="R11" s="203">
        <f t="shared" si="4"/>
        <v>431462.5</v>
      </c>
      <c r="S11" s="203">
        <f t="shared" si="5"/>
        <v>9568.75</v>
      </c>
      <c r="T11" s="203">
        <f t="shared" si="6"/>
        <v>9186</v>
      </c>
      <c r="U11" s="203">
        <f t="shared" si="7"/>
        <v>8167</v>
      </c>
      <c r="V11" s="203">
        <f t="shared" si="8"/>
        <v>3926</v>
      </c>
      <c r="W11" s="203"/>
    </row>
    <row r="12" spans="1:32" x14ac:dyDescent="0.25">
      <c r="A12" s="200">
        <v>8</v>
      </c>
      <c r="B12" s="201" t="s">
        <v>30</v>
      </c>
      <c r="C12" s="200">
        <f t="shared" si="0"/>
        <v>158</v>
      </c>
      <c r="D12" s="200">
        <f t="shared" si="0"/>
        <v>31363</v>
      </c>
      <c r="E12" s="202">
        <v>12</v>
      </c>
      <c r="F12" s="202">
        <v>167</v>
      </c>
      <c r="G12" s="202">
        <v>14</v>
      </c>
      <c r="H12" s="202">
        <v>632</v>
      </c>
      <c r="I12" s="202">
        <v>35</v>
      </c>
      <c r="J12" s="202">
        <v>2779</v>
      </c>
      <c r="K12" s="202">
        <v>48</v>
      </c>
      <c r="L12" s="202">
        <v>7174</v>
      </c>
      <c r="M12" s="202">
        <v>49</v>
      </c>
      <c r="N12" s="202">
        <v>20611</v>
      </c>
      <c r="O12" s="203">
        <f t="shared" si="1"/>
        <v>53670</v>
      </c>
      <c r="P12" s="203">
        <f t="shared" si="2"/>
        <v>125544.99999999999</v>
      </c>
      <c r="Q12" s="203">
        <f t="shared" si="3"/>
        <v>515275.00000000006</v>
      </c>
      <c r="R12" s="203">
        <f t="shared" si="4"/>
        <v>694490</v>
      </c>
      <c r="S12" s="203">
        <f t="shared" si="5"/>
        <v>10515.816326530614</v>
      </c>
      <c r="T12" s="203">
        <f t="shared" si="6"/>
        <v>20611</v>
      </c>
      <c r="U12" s="203">
        <f t="shared" si="7"/>
        <v>7174</v>
      </c>
      <c r="V12" s="203">
        <f t="shared" si="8"/>
        <v>3578</v>
      </c>
      <c r="W12" s="203"/>
    </row>
    <row r="13" spans="1:32" x14ac:dyDescent="0.25">
      <c r="A13" s="200">
        <v>9</v>
      </c>
      <c r="B13" s="201" t="s">
        <v>33</v>
      </c>
      <c r="C13" s="200">
        <f t="shared" si="0"/>
        <v>119</v>
      </c>
      <c r="D13" s="200">
        <f t="shared" si="0"/>
        <v>9228.9599999999991</v>
      </c>
      <c r="E13" s="202">
        <v>17</v>
      </c>
      <c r="F13" s="202">
        <v>323.40999999999997</v>
      </c>
      <c r="G13" s="202">
        <v>56</v>
      </c>
      <c r="H13" s="202">
        <v>2041.8</v>
      </c>
      <c r="I13" s="202">
        <v>30</v>
      </c>
      <c r="J13" s="202">
        <v>2080.25</v>
      </c>
      <c r="K13" s="202">
        <v>6</v>
      </c>
      <c r="L13" s="202">
        <v>880.5</v>
      </c>
      <c r="M13" s="202">
        <v>10</v>
      </c>
      <c r="N13" s="202">
        <v>3903</v>
      </c>
      <c r="O13" s="203">
        <f t="shared" si="1"/>
        <v>66681.899999999994</v>
      </c>
      <c r="P13" s="203">
        <f t="shared" si="2"/>
        <v>15408.75</v>
      </c>
      <c r="Q13" s="203">
        <f t="shared" si="3"/>
        <v>97575</v>
      </c>
      <c r="R13" s="203">
        <f t="shared" si="4"/>
        <v>179665.65</v>
      </c>
      <c r="S13" s="203">
        <f t="shared" si="5"/>
        <v>9757.5</v>
      </c>
      <c r="T13" s="203">
        <f t="shared" si="6"/>
        <v>3903</v>
      </c>
      <c r="U13" s="203">
        <f t="shared" si="7"/>
        <v>880.5</v>
      </c>
      <c r="V13" s="203">
        <f t="shared" si="8"/>
        <v>4445.46</v>
      </c>
      <c r="W13" s="203"/>
    </row>
    <row r="14" spans="1:32" x14ac:dyDescent="0.25">
      <c r="A14" s="200">
        <v>10</v>
      </c>
      <c r="B14" s="201" t="s">
        <v>34</v>
      </c>
      <c r="C14" s="200">
        <f t="shared" si="0"/>
        <v>229</v>
      </c>
      <c r="D14" s="200">
        <f t="shared" si="0"/>
        <v>16100</v>
      </c>
      <c r="E14" s="202">
        <v>46</v>
      </c>
      <c r="F14" s="202">
        <v>917</v>
      </c>
      <c r="G14" s="202">
        <v>96</v>
      </c>
      <c r="H14" s="202">
        <v>3502</v>
      </c>
      <c r="I14" s="202">
        <v>54</v>
      </c>
      <c r="J14" s="202">
        <v>3709</v>
      </c>
      <c r="K14" s="202">
        <v>18</v>
      </c>
      <c r="L14" s="202">
        <v>2939</v>
      </c>
      <c r="M14" s="202">
        <v>15</v>
      </c>
      <c r="N14" s="202">
        <v>5033</v>
      </c>
      <c r="O14" s="203">
        <f t="shared" si="1"/>
        <v>121920</v>
      </c>
      <c r="P14" s="203">
        <f t="shared" si="2"/>
        <v>51432.5</v>
      </c>
      <c r="Q14" s="203">
        <f t="shared" si="3"/>
        <v>125825</v>
      </c>
      <c r="R14" s="203">
        <f t="shared" si="4"/>
        <v>299177.5</v>
      </c>
      <c r="S14" s="203">
        <f t="shared" si="5"/>
        <v>8388.3333333333339</v>
      </c>
      <c r="T14" s="203">
        <f t="shared" si="6"/>
        <v>5033</v>
      </c>
      <c r="U14" s="203">
        <f t="shared" si="7"/>
        <v>2939</v>
      </c>
      <c r="V14" s="203">
        <f t="shared" si="8"/>
        <v>8128</v>
      </c>
      <c r="W14" s="203"/>
    </row>
    <row r="15" spans="1:32" x14ac:dyDescent="0.25">
      <c r="A15" s="200">
        <v>11</v>
      </c>
      <c r="B15" s="201" t="s">
        <v>35</v>
      </c>
      <c r="C15" s="200">
        <f t="shared" si="0"/>
        <v>370</v>
      </c>
      <c r="D15" s="200">
        <f t="shared" si="0"/>
        <v>22781</v>
      </c>
      <c r="E15" s="202">
        <v>116</v>
      </c>
      <c r="F15" s="202">
        <v>2083.23</v>
      </c>
      <c r="G15" s="202">
        <v>125</v>
      </c>
      <c r="H15" s="202">
        <v>4584.25</v>
      </c>
      <c r="I15" s="202">
        <v>77</v>
      </c>
      <c r="J15" s="202">
        <v>5559.1299999999992</v>
      </c>
      <c r="K15" s="202">
        <v>40</v>
      </c>
      <c r="L15" s="202">
        <v>5560.3899999999994</v>
      </c>
      <c r="M15" s="202">
        <v>12</v>
      </c>
      <c r="N15" s="202">
        <v>4994</v>
      </c>
      <c r="O15" s="203">
        <f t="shared" si="1"/>
        <v>183399.15</v>
      </c>
      <c r="P15" s="203">
        <f t="shared" si="2"/>
        <v>97306.824999999997</v>
      </c>
      <c r="Q15" s="203">
        <f t="shared" si="3"/>
        <v>124850</v>
      </c>
      <c r="R15" s="203">
        <f t="shared" si="4"/>
        <v>405555.97499999998</v>
      </c>
      <c r="S15" s="203">
        <f t="shared" si="5"/>
        <v>10404.166666666666</v>
      </c>
      <c r="T15" s="203">
        <f t="shared" si="6"/>
        <v>4994</v>
      </c>
      <c r="U15" s="203">
        <f t="shared" si="7"/>
        <v>5560.3899999999994</v>
      </c>
      <c r="V15" s="203">
        <f t="shared" si="8"/>
        <v>12226.609999999999</v>
      </c>
      <c r="W15" s="203"/>
    </row>
    <row r="16" spans="1:32" x14ac:dyDescent="0.25">
      <c r="A16" s="200">
        <v>12</v>
      </c>
      <c r="B16" s="201" t="s">
        <v>36</v>
      </c>
      <c r="C16" s="200">
        <f t="shared" si="0"/>
        <v>95</v>
      </c>
      <c r="D16" s="200">
        <f t="shared" si="0"/>
        <v>12138</v>
      </c>
      <c r="E16" s="202">
        <v>9</v>
      </c>
      <c r="F16" s="202">
        <v>200</v>
      </c>
      <c r="G16" s="202">
        <v>35</v>
      </c>
      <c r="H16" s="202">
        <v>1292</v>
      </c>
      <c r="I16" s="202">
        <v>24</v>
      </c>
      <c r="J16" s="202">
        <v>1786</v>
      </c>
      <c r="K16" s="202">
        <v>11</v>
      </c>
      <c r="L16" s="202">
        <v>1600</v>
      </c>
      <c r="M16" s="202">
        <v>16</v>
      </c>
      <c r="N16" s="202">
        <v>7260</v>
      </c>
      <c r="O16" s="203">
        <f t="shared" si="1"/>
        <v>49170</v>
      </c>
      <c r="P16" s="203">
        <f t="shared" si="2"/>
        <v>28000</v>
      </c>
      <c r="Q16" s="203">
        <f t="shared" si="3"/>
        <v>181500</v>
      </c>
      <c r="R16" s="203">
        <f t="shared" si="4"/>
        <v>258670</v>
      </c>
      <c r="S16" s="203">
        <f t="shared" si="5"/>
        <v>11343.75</v>
      </c>
      <c r="T16" s="203">
        <f t="shared" si="6"/>
        <v>7260</v>
      </c>
      <c r="U16" s="203">
        <f t="shared" si="7"/>
        <v>1600</v>
      </c>
      <c r="V16" s="203">
        <f t="shared" si="8"/>
        <v>3278</v>
      </c>
      <c r="W16" s="203"/>
    </row>
    <row r="17" spans="1:23" x14ac:dyDescent="0.25">
      <c r="A17" s="200">
        <v>13</v>
      </c>
      <c r="B17" s="201" t="s">
        <v>37</v>
      </c>
      <c r="C17" s="200">
        <f t="shared" si="0"/>
        <v>249</v>
      </c>
      <c r="D17" s="200">
        <f t="shared" si="0"/>
        <v>20907</v>
      </c>
      <c r="E17" s="202">
        <v>93</v>
      </c>
      <c r="F17" s="202">
        <v>1596</v>
      </c>
      <c r="G17" s="202">
        <v>65</v>
      </c>
      <c r="H17" s="202">
        <v>2350.5</v>
      </c>
      <c r="I17" s="202">
        <v>45</v>
      </c>
      <c r="J17" s="202">
        <v>3240</v>
      </c>
      <c r="K17" s="202">
        <v>20</v>
      </c>
      <c r="L17" s="202">
        <v>2939</v>
      </c>
      <c r="M17" s="202">
        <v>26</v>
      </c>
      <c r="N17" s="202">
        <v>10781.5</v>
      </c>
      <c r="O17" s="203">
        <f t="shared" si="1"/>
        <v>107797.49999999999</v>
      </c>
      <c r="P17" s="203">
        <f t="shared" si="2"/>
        <v>51432.5</v>
      </c>
      <c r="Q17" s="203">
        <f t="shared" si="3"/>
        <v>269537.5</v>
      </c>
      <c r="R17" s="203">
        <f t="shared" si="4"/>
        <v>428767.5</v>
      </c>
      <c r="S17" s="203">
        <f t="shared" si="5"/>
        <v>10366.826923076924</v>
      </c>
      <c r="T17" s="203">
        <f t="shared" si="6"/>
        <v>10781.5</v>
      </c>
      <c r="U17" s="203">
        <f t="shared" si="7"/>
        <v>2939</v>
      </c>
      <c r="V17" s="203">
        <f t="shared" si="8"/>
        <v>7186.5</v>
      </c>
      <c r="W17" s="203"/>
    </row>
    <row r="18" spans="1:23" x14ac:dyDescent="0.25">
      <c r="A18" s="200">
        <v>14</v>
      </c>
      <c r="B18" s="201" t="s">
        <v>40</v>
      </c>
      <c r="C18" s="200">
        <f t="shared" si="0"/>
        <v>43</v>
      </c>
      <c r="D18" s="200">
        <f t="shared" si="0"/>
        <v>7203</v>
      </c>
      <c r="E18" s="202">
        <v>11</v>
      </c>
      <c r="F18" s="202">
        <v>191</v>
      </c>
      <c r="G18" s="202">
        <v>8</v>
      </c>
      <c r="H18" s="202">
        <v>337</v>
      </c>
      <c r="I18" s="202">
        <v>6</v>
      </c>
      <c r="J18" s="202">
        <v>518</v>
      </c>
      <c r="K18" s="202">
        <v>8</v>
      </c>
      <c r="L18" s="202">
        <v>1364</v>
      </c>
      <c r="M18" s="202">
        <v>10</v>
      </c>
      <c r="N18" s="202">
        <v>4793</v>
      </c>
      <c r="O18" s="203">
        <f t="shared" si="1"/>
        <v>15690.000000000002</v>
      </c>
      <c r="P18" s="203">
        <f t="shared" si="2"/>
        <v>23870</v>
      </c>
      <c r="Q18" s="203">
        <f t="shared" si="3"/>
        <v>119825</v>
      </c>
      <c r="R18" s="203">
        <f t="shared" si="4"/>
        <v>159385</v>
      </c>
      <c r="S18" s="203">
        <f t="shared" si="5"/>
        <v>11982.5</v>
      </c>
      <c r="T18" s="203">
        <f t="shared" si="6"/>
        <v>4793</v>
      </c>
      <c r="U18" s="203">
        <f t="shared" si="7"/>
        <v>1364</v>
      </c>
      <c r="V18" s="203">
        <f t="shared" si="8"/>
        <v>1046</v>
      </c>
      <c r="W18" s="203"/>
    </row>
    <row r="19" spans="1:23" x14ac:dyDescent="0.25">
      <c r="A19" s="200">
        <v>15</v>
      </c>
      <c r="B19" s="201" t="s">
        <v>41</v>
      </c>
      <c r="C19" s="200">
        <f t="shared" si="0"/>
        <v>18</v>
      </c>
      <c r="D19" s="200">
        <f t="shared" si="0"/>
        <v>5614</v>
      </c>
      <c r="E19" s="202"/>
      <c r="F19" s="202">
        <v>0</v>
      </c>
      <c r="G19" s="202"/>
      <c r="H19" s="202">
        <v>0</v>
      </c>
      <c r="I19" s="202">
        <v>3</v>
      </c>
      <c r="J19" s="202">
        <v>250</v>
      </c>
      <c r="K19" s="202">
        <v>3</v>
      </c>
      <c r="L19" s="202">
        <v>389</v>
      </c>
      <c r="M19" s="202">
        <v>12</v>
      </c>
      <c r="N19" s="202">
        <v>4975</v>
      </c>
      <c r="O19" s="203">
        <f t="shared" si="1"/>
        <v>3750</v>
      </c>
      <c r="P19" s="203">
        <f t="shared" si="2"/>
        <v>6807.5</v>
      </c>
      <c r="Q19" s="203">
        <f t="shared" si="3"/>
        <v>124375</v>
      </c>
      <c r="R19" s="203">
        <f t="shared" si="4"/>
        <v>134932.5</v>
      </c>
      <c r="S19" s="203">
        <f t="shared" si="5"/>
        <v>10364.583333333334</v>
      </c>
      <c r="T19" s="203">
        <f t="shared" si="6"/>
        <v>4975</v>
      </c>
      <c r="U19" s="203">
        <f t="shared" si="7"/>
        <v>389</v>
      </c>
      <c r="V19" s="203">
        <f t="shared" si="8"/>
        <v>250</v>
      </c>
      <c r="W19" s="203"/>
    </row>
    <row r="20" spans="1:23" x14ac:dyDescent="0.25">
      <c r="A20" s="200">
        <v>16</v>
      </c>
      <c r="B20" s="201" t="s">
        <v>42</v>
      </c>
      <c r="C20" s="200">
        <f t="shared" si="0"/>
        <v>41</v>
      </c>
      <c r="D20" s="200">
        <f t="shared" si="0"/>
        <v>5179</v>
      </c>
      <c r="E20" s="202"/>
      <c r="F20" s="202">
        <v>0</v>
      </c>
      <c r="G20" s="202">
        <v>8</v>
      </c>
      <c r="H20" s="202">
        <v>337</v>
      </c>
      <c r="I20" s="202">
        <v>16</v>
      </c>
      <c r="J20" s="202">
        <v>1235</v>
      </c>
      <c r="K20" s="202">
        <v>10</v>
      </c>
      <c r="L20" s="202">
        <v>1525</v>
      </c>
      <c r="M20" s="202">
        <v>7</v>
      </c>
      <c r="N20" s="202">
        <v>2082</v>
      </c>
      <c r="O20" s="203">
        <f t="shared" si="1"/>
        <v>23580</v>
      </c>
      <c r="P20" s="203">
        <f t="shared" si="2"/>
        <v>26687.5</v>
      </c>
      <c r="Q20" s="203">
        <f t="shared" si="3"/>
        <v>52050</v>
      </c>
      <c r="R20" s="203">
        <f t="shared" si="4"/>
        <v>102317.5</v>
      </c>
      <c r="S20" s="203">
        <f t="shared" si="5"/>
        <v>7435.7142857142853</v>
      </c>
      <c r="T20" s="203">
        <f t="shared" si="6"/>
        <v>2082</v>
      </c>
      <c r="U20" s="203">
        <f t="shared" si="7"/>
        <v>1525</v>
      </c>
      <c r="V20" s="203">
        <f t="shared" si="8"/>
        <v>1572</v>
      </c>
      <c r="W20" s="203"/>
    </row>
    <row r="21" spans="1:23" x14ac:dyDescent="0.25">
      <c r="A21" s="200">
        <v>17</v>
      </c>
      <c r="B21" s="201" t="s">
        <v>43</v>
      </c>
      <c r="C21" s="200">
        <f t="shared" si="0"/>
        <v>241</v>
      </c>
      <c r="D21" s="200">
        <f t="shared" si="0"/>
        <v>24327.05</v>
      </c>
      <c r="E21" s="202">
        <v>52</v>
      </c>
      <c r="F21" s="202">
        <v>879.75</v>
      </c>
      <c r="G21" s="202">
        <v>64</v>
      </c>
      <c r="H21" s="202">
        <v>2464.3000000000002</v>
      </c>
      <c r="I21" s="202">
        <v>57</v>
      </c>
      <c r="J21" s="202">
        <v>4529</v>
      </c>
      <c r="K21" s="202">
        <v>44</v>
      </c>
      <c r="L21" s="202">
        <v>7167</v>
      </c>
      <c r="M21" s="202">
        <v>24</v>
      </c>
      <c r="N21" s="202">
        <v>9287</v>
      </c>
      <c r="O21" s="203">
        <f t="shared" si="1"/>
        <v>118095.75000000001</v>
      </c>
      <c r="P21" s="203">
        <f t="shared" si="2"/>
        <v>125422.5</v>
      </c>
      <c r="Q21" s="203">
        <f t="shared" si="3"/>
        <v>232175</v>
      </c>
      <c r="R21" s="203">
        <f t="shared" si="4"/>
        <v>475693.25</v>
      </c>
      <c r="S21" s="203">
        <f t="shared" si="5"/>
        <v>9673.9583333333339</v>
      </c>
      <c r="T21" s="203">
        <f t="shared" si="6"/>
        <v>9287</v>
      </c>
      <c r="U21" s="203">
        <f t="shared" si="7"/>
        <v>7167</v>
      </c>
      <c r="V21" s="203">
        <f t="shared" si="8"/>
        <v>7873.05</v>
      </c>
      <c r="W21" s="203"/>
    </row>
    <row r="22" spans="1:23" x14ac:dyDescent="0.25">
      <c r="A22" s="200">
        <v>18</v>
      </c>
      <c r="B22" s="201" t="s">
        <v>44</v>
      </c>
      <c r="C22" s="200">
        <f t="shared" si="0"/>
        <v>56</v>
      </c>
      <c r="D22" s="200">
        <f t="shared" si="0"/>
        <v>17812</v>
      </c>
      <c r="E22" s="202"/>
      <c r="F22" s="202">
        <v>0</v>
      </c>
      <c r="G22" s="202"/>
      <c r="H22" s="202">
        <v>0</v>
      </c>
      <c r="I22" s="202">
        <v>1</v>
      </c>
      <c r="J22" s="202">
        <v>90</v>
      </c>
      <c r="K22" s="202">
        <v>14</v>
      </c>
      <c r="L22" s="202">
        <v>2370</v>
      </c>
      <c r="M22" s="202">
        <v>41</v>
      </c>
      <c r="N22" s="202">
        <v>15352</v>
      </c>
      <c r="O22" s="203">
        <f t="shared" si="1"/>
        <v>1350</v>
      </c>
      <c r="P22" s="203">
        <f t="shared" si="2"/>
        <v>41475</v>
      </c>
      <c r="Q22" s="203">
        <f t="shared" si="3"/>
        <v>383800</v>
      </c>
      <c r="R22" s="203">
        <f t="shared" si="4"/>
        <v>426625</v>
      </c>
      <c r="S22" s="203">
        <f t="shared" si="5"/>
        <v>9360.9756097560967</v>
      </c>
      <c r="T22" s="203">
        <f t="shared" si="6"/>
        <v>15352</v>
      </c>
      <c r="U22" s="203">
        <f t="shared" si="7"/>
        <v>2370</v>
      </c>
      <c r="V22" s="203">
        <f t="shared" si="8"/>
        <v>90</v>
      </c>
      <c r="W22" s="203"/>
    </row>
    <row r="23" spans="1:23" x14ac:dyDescent="0.25">
      <c r="A23" s="200">
        <v>19</v>
      </c>
      <c r="B23" s="201" t="s">
        <v>45</v>
      </c>
      <c r="C23" s="200">
        <f t="shared" si="0"/>
        <v>3</v>
      </c>
      <c r="D23" s="200">
        <f t="shared" si="0"/>
        <v>2066.1</v>
      </c>
      <c r="E23" s="202"/>
      <c r="F23" s="202">
        <v>0</v>
      </c>
      <c r="G23" s="202"/>
      <c r="H23" s="202">
        <v>0</v>
      </c>
      <c r="I23" s="202"/>
      <c r="J23" s="202">
        <v>0</v>
      </c>
      <c r="K23" s="202"/>
      <c r="L23" s="202">
        <v>0</v>
      </c>
      <c r="M23" s="202">
        <v>3</v>
      </c>
      <c r="N23" s="202">
        <v>2066.1</v>
      </c>
      <c r="O23" s="203">
        <f t="shared" si="1"/>
        <v>0</v>
      </c>
      <c r="P23" s="203">
        <f t="shared" si="2"/>
        <v>0</v>
      </c>
      <c r="Q23" s="203">
        <f t="shared" si="3"/>
        <v>51652.499999999993</v>
      </c>
      <c r="R23" s="203">
        <f t="shared" si="4"/>
        <v>51652.499999999993</v>
      </c>
      <c r="S23" s="203">
        <f t="shared" si="5"/>
        <v>17217.499999999996</v>
      </c>
      <c r="T23" s="203">
        <f t="shared" si="6"/>
        <v>2066.1</v>
      </c>
      <c r="U23" s="203">
        <f t="shared" si="7"/>
        <v>0</v>
      </c>
      <c r="V23" s="203">
        <f t="shared" si="8"/>
        <v>0</v>
      </c>
      <c r="W23" s="203"/>
    </row>
    <row r="24" spans="1:23" x14ac:dyDescent="0.25">
      <c r="A24" s="200">
        <v>20</v>
      </c>
      <c r="B24" s="201" t="s">
        <v>154</v>
      </c>
      <c r="C24" s="200">
        <f t="shared" si="0"/>
        <v>214</v>
      </c>
      <c r="D24" s="200">
        <f t="shared" si="0"/>
        <v>13348</v>
      </c>
      <c r="E24" s="202">
        <v>56</v>
      </c>
      <c r="F24" s="202">
        <v>1085</v>
      </c>
      <c r="G24" s="202">
        <v>86</v>
      </c>
      <c r="H24" s="202">
        <v>3293</v>
      </c>
      <c r="I24" s="202">
        <v>44</v>
      </c>
      <c r="J24" s="202">
        <v>3211</v>
      </c>
      <c r="K24" s="202">
        <v>17</v>
      </c>
      <c r="L24" s="202">
        <v>2268</v>
      </c>
      <c r="M24" s="202">
        <v>11</v>
      </c>
      <c r="N24" s="202">
        <v>3491</v>
      </c>
      <c r="O24" s="203">
        <f t="shared" si="1"/>
        <v>113835</v>
      </c>
      <c r="P24" s="203">
        <f t="shared" si="2"/>
        <v>39690</v>
      </c>
      <c r="Q24" s="203">
        <f t="shared" si="3"/>
        <v>87274.999999999985</v>
      </c>
      <c r="R24" s="203">
        <f t="shared" si="4"/>
        <v>240800</v>
      </c>
      <c r="S24" s="203">
        <f t="shared" si="5"/>
        <v>7934.0909090909081</v>
      </c>
      <c r="T24" s="203">
        <f t="shared" si="6"/>
        <v>3491</v>
      </c>
      <c r="U24" s="203">
        <f t="shared" si="7"/>
        <v>2268</v>
      </c>
      <c r="V24" s="203">
        <f t="shared" si="8"/>
        <v>7589</v>
      </c>
      <c r="W24" s="203"/>
    </row>
    <row r="25" spans="1:23" x14ac:dyDescent="0.25">
      <c r="A25" s="200">
        <v>21</v>
      </c>
      <c r="B25" s="201" t="s">
        <v>49</v>
      </c>
      <c r="C25" s="200">
        <f t="shared" si="0"/>
        <v>80</v>
      </c>
      <c r="D25" s="200">
        <f t="shared" si="0"/>
        <v>19498</v>
      </c>
      <c r="E25" s="202"/>
      <c r="F25" s="202">
        <v>0</v>
      </c>
      <c r="G25" s="202">
        <v>4</v>
      </c>
      <c r="H25" s="202">
        <v>200</v>
      </c>
      <c r="I25" s="202">
        <v>7</v>
      </c>
      <c r="J25" s="202">
        <v>700</v>
      </c>
      <c r="K25" s="202">
        <v>29</v>
      </c>
      <c r="L25" s="202">
        <v>4889</v>
      </c>
      <c r="M25" s="202">
        <v>40</v>
      </c>
      <c r="N25" s="202">
        <v>13709</v>
      </c>
      <c r="O25" s="203">
        <f t="shared" si="1"/>
        <v>13500</v>
      </c>
      <c r="P25" s="203">
        <f t="shared" si="2"/>
        <v>85557.5</v>
      </c>
      <c r="Q25" s="203">
        <f t="shared" si="3"/>
        <v>342725</v>
      </c>
      <c r="R25" s="203">
        <f t="shared" si="4"/>
        <v>441782.5</v>
      </c>
      <c r="S25" s="203">
        <f t="shared" si="5"/>
        <v>8568.125</v>
      </c>
      <c r="T25" s="203">
        <f t="shared" si="6"/>
        <v>13709</v>
      </c>
      <c r="U25" s="203">
        <f t="shared" si="7"/>
        <v>4889</v>
      </c>
      <c r="V25" s="203">
        <f t="shared" si="8"/>
        <v>900</v>
      </c>
      <c r="W25" s="203"/>
    </row>
    <row r="26" spans="1:23" x14ac:dyDescent="0.25">
      <c r="A26" s="200">
        <v>22</v>
      </c>
      <c r="B26" s="201" t="s">
        <v>50</v>
      </c>
      <c r="C26" s="200">
        <f t="shared" si="0"/>
        <v>196</v>
      </c>
      <c r="D26" s="200">
        <f t="shared" si="0"/>
        <v>29359</v>
      </c>
      <c r="E26" s="202">
        <v>8</v>
      </c>
      <c r="F26" s="202">
        <v>162</v>
      </c>
      <c r="G26" s="202">
        <v>21</v>
      </c>
      <c r="H26" s="202">
        <v>802</v>
      </c>
      <c r="I26" s="202">
        <v>70</v>
      </c>
      <c r="J26" s="202">
        <v>5594</v>
      </c>
      <c r="K26" s="202">
        <v>66</v>
      </c>
      <c r="L26" s="202">
        <v>10874</v>
      </c>
      <c r="M26" s="202">
        <v>31</v>
      </c>
      <c r="N26" s="202">
        <v>11927</v>
      </c>
      <c r="O26" s="203">
        <f t="shared" si="1"/>
        <v>98370</v>
      </c>
      <c r="P26" s="203">
        <f t="shared" si="2"/>
        <v>190295</v>
      </c>
      <c r="Q26" s="203">
        <f t="shared" si="3"/>
        <v>298175</v>
      </c>
      <c r="R26" s="203">
        <f t="shared" si="4"/>
        <v>586840</v>
      </c>
      <c r="S26" s="203">
        <f t="shared" si="5"/>
        <v>9618.5483870967746</v>
      </c>
      <c r="T26" s="203">
        <f t="shared" si="6"/>
        <v>11927</v>
      </c>
      <c r="U26" s="203">
        <f t="shared" si="7"/>
        <v>10874</v>
      </c>
      <c r="V26" s="203">
        <f t="shared" si="8"/>
        <v>6558</v>
      </c>
      <c r="W26" s="203"/>
    </row>
    <row r="27" spans="1:23" x14ac:dyDescent="0.25">
      <c r="A27" s="200">
        <v>23</v>
      </c>
      <c r="B27" s="201" t="s">
        <v>51</v>
      </c>
      <c r="C27" s="200">
        <f t="shared" si="0"/>
        <v>163</v>
      </c>
      <c r="D27" s="200">
        <f t="shared" si="0"/>
        <v>16636.125</v>
      </c>
      <c r="E27" s="202">
        <v>19</v>
      </c>
      <c r="F27" s="202">
        <v>398</v>
      </c>
      <c r="G27" s="202">
        <v>48</v>
      </c>
      <c r="H27" s="202">
        <v>1740.125</v>
      </c>
      <c r="I27" s="202">
        <v>43</v>
      </c>
      <c r="J27" s="202">
        <v>3226</v>
      </c>
      <c r="K27" s="202">
        <v>33</v>
      </c>
      <c r="L27" s="202">
        <v>4737</v>
      </c>
      <c r="M27" s="202">
        <v>20</v>
      </c>
      <c r="N27" s="202">
        <v>6535</v>
      </c>
      <c r="O27" s="203">
        <f t="shared" si="1"/>
        <v>80461.875</v>
      </c>
      <c r="P27" s="203">
        <f t="shared" si="2"/>
        <v>82897.5</v>
      </c>
      <c r="Q27" s="203">
        <f t="shared" si="3"/>
        <v>163375</v>
      </c>
      <c r="R27" s="203">
        <f t="shared" si="4"/>
        <v>326734.375</v>
      </c>
      <c r="S27" s="203">
        <f t="shared" si="5"/>
        <v>8168.75</v>
      </c>
      <c r="T27" s="203">
        <f t="shared" si="6"/>
        <v>6535</v>
      </c>
      <c r="U27" s="203">
        <f t="shared" si="7"/>
        <v>4737</v>
      </c>
      <c r="V27" s="203">
        <f t="shared" si="8"/>
        <v>5364.125</v>
      </c>
      <c r="W27" s="203"/>
    </row>
    <row r="28" spans="1:23" x14ac:dyDescent="0.25">
      <c r="A28" s="200">
        <v>24</v>
      </c>
      <c r="B28" s="201" t="s">
        <v>52</v>
      </c>
      <c r="C28" s="200">
        <f t="shared" si="0"/>
        <v>2</v>
      </c>
      <c r="D28" s="200">
        <f t="shared" si="0"/>
        <v>1023</v>
      </c>
      <c r="E28" s="202"/>
      <c r="F28" s="202">
        <v>0</v>
      </c>
      <c r="G28" s="202"/>
      <c r="H28" s="202">
        <v>0</v>
      </c>
      <c r="I28" s="202"/>
      <c r="J28" s="202">
        <v>0</v>
      </c>
      <c r="K28" s="202"/>
      <c r="L28" s="202">
        <v>0</v>
      </c>
      <c r="M28" s="202">
        <v>2</v>
      </c>
      <c r="N28" s="202">
        <v>1023</v>
      </c>
      <c r="O28" s="203">
        <f t="shared" si="1"/>
        <v>0</v>
      </c>
      <c r="P28" s="203">
        <f t="shared" si="2"/>
        <v>0</v>
      </c>
      <c r="Q28" s="203">
        <f t="shared" si="3"/>
        <v>25575</v>
      </c>
      <c r="R28" s="203">
        <f t="shared" si="4"/>
        <v>25575</v>
      </c>
      <c r="S28" s="203">
        <f t="shared" si="5"/>
        <v>12787.5</v>
      </c>
      <c r="T28" s="203">
        <f t="shared" si="6"/>
        <v>1023</v>
      </c>
      <c r="U28" s="203">
        <f t="shared" si="7"/>
        <v>0</v>
      </c>
      <c r="V28" s="203">
        <f t="shared" si="8"/>
        <v>0</v>
      </c>
      <c r="W28" s="203"/>
    </row>
    <row r="29" spans="1:23" x14ac:dyDescent="0.25">
      <c r="A29" s="200">
        <v>25</v>
      </c>
      <c r="B29" s="201" t="s">
        <v>53</v>
      </c>
      <c r="C29" s="200">
        <f t="shared" si="0"/>
        <v>9</v>
      </c>
      <c r="D29" s="200">
        <f t="shared" si="0"/>
        <v>1430</v>
      </c>
      <c r="E29" s="202">
        <v>1</v>
      </c>
      <c r="F29" s="202">
        <v>25</v>
      </c>
      <c r="G29" s="202">
        <v>3</v>
      </c>
      <c r="H29" s="202">
        <v>125</v>
      </c>
      <c r="I29" s="202">
        <v>1</v>
      </c>
      <c r="J29" s="202">
        <v>80</v>
      </c>
      <c r="K29" s="202">
        <v>3</v>
      </c>
      <c r="L29" s="202">
        <v>600</v>
      </c>
      <c r="M29" s="202">
        <v>1</v>
      </c>
      <c r="N29" s="202">
        <v>600</v>
      </c>
      <c r="O29" s="203">
        <f t="shared" si="1"/>
        <v>3449.9999999999995</v>
      </c>
      <c r="P29" s="203">
        <f t="shared" si="2"/>
        <v>10500</v>
      </c>
      <c r="Q29" s="203">
        <f t="shared" si="3"/>
        <v>15000</v>
      </c>
      <c r="R29" s="203">
        <f t="shared" si="4"/>
        <v>28950</v>
      </c>
      <c r="S29" s="203">
        <f t="shared" si="5"/>
        <v>15000</v>
      </c>
      <c r="T29" s="203">
        <f t="shared" si="6"/>
        <v>600</v>
      </c>
      <c r="U29" s="203">
        <f t="shared" si="7"/>
        <v>600</v>
      </c>
      <c r="V29" s="203">
        <f t="shared" si="8"/>
        <v>230</v>
      </c>
      <c r="W29" s="203"/>
    </row>
    <row r="30" spans="1:23" x14ac:dyDescent="0.25">
      <c r="A30" s="200">
        <v>26</v>
      </c>
      <c r="B30" s="201" t="s">
        <v>56</v>
      </c>
      <c r="C30" s="200">
        <f t="shared" si="0"/>
        <v>230</v>
      </c>
      <c r="D30" s="200">
        <f t="shared" si="0"/>
        <v>16101.800000000001</v>
      </c>
      <c r="E30" s="202">
        <v>25</v>
      </c>
      <c r="F30" s="202">
        <v>495.7</v>
      </c>
      <c r="G30" s="202">
        <v>74</v>
      </c>
      <c r="H30" s="202">
        <v>2788.9000000000005</v>
      </c>
      <c r="I30" s="202">
        <v>93</v>
      </c>
      <c r="J30" s="202">
        <v>6750.7000000000007</v>
      </c>
      <c r="K30" s="202">
        <v>33</v>
      </c>
      <c r="L30" s="202">
        <v>4793.6000000000004</v>
      </c>
      <c r="M30" s="202">
        <v>5</v>
      </c>
      <c r="N30" s="202">
        <v>1272.9000000000001</v>
      </c>
      <c r="O30" s="203">
        <f t="shared" si="1"/>
        <v>150529.50000000003</v>
      </c>
      <c r="P30" s="203">
        <f t="shared" si="2"/>
        <v>83888.000000000015</v>
      </c>
      <c r="Q30" s="203">
        <f t="shared" si="3"/>
        <v>31822.500000000004</v>
      </c>
      <c r="R30" s="203">
        <f t="shared" si="4"/>
        <v>266240.00000000006</v>
      </c>
      <c r="S30" s="203">
        <f t="shared" si="5"/>
        <v>6364.5000000000009</v>
      </c>
      <c r="T30" s="203">
        <f t="shared" si="6"/>
        <v>1272.9000000000001</v>
      </c>
      <c r="U30" s="203">
        <f t="shared" si="7"/>
        <v>4793.6000000000004</v>
      </c>
      <c r="V30" s="203">
        <f t="shared" si="8"/>
        <v>10035.300000000003</v>
      </c>
      <c r="W30" s="203"/>
    </row>
    <row r="31" spans="1:23" x14ac:dyDescent="0.25">
      <c r="A31" s="200">
        <v>27</v>
      </c>
      <c r="B31" s="201" t="s">
        <v>57</v>
      </c>
      <c r="C31" s="200">
        <f t="shared" si="0"/>
        <v>618</v>
      </c>
      <c r="D31" s="200">
        <f t="shared" si="0"/>
        <v>40188.239999999998</v>
      </c>
      <c r="E31" s="202">
        <v>100</v>
      </c>
      <c r="F31" s="202">
        <v>1433</v>
      </c>
      <c r="G31" s="202">
        <v>269</v>
      </c>
      <c r="H31" s="202">
        <v>10487.76</v>
      </c>
      <c r="I31" s="202">
        <v>179</v>
      </c>
      <c r="J31" s="202">
        <v>12553.48</v>
      </c>
      <c r="K31" s="202">
        <v>36</v>
      </c>
      <c r="L31" s="202">
        <v>5117</v>
      </c>
      <c r="M31" s="202">
        <v>34</v>
      </c>
      <c r="N31" s="202">
        <v>10597</v>
      </c>
      <c r="O31" s="203">
        <f t="shared" si="1"/>
        <v>367113.6</v>
      </c>
      <c r="P31" s="203">
        <f t="shared" si="2"/>
        <v>89547.5</v>
      </c>
      <c r="Q31" s="203">
        <f t="shared" si="3"/>
        <v>264925</v>
      </c>
      <c r="R31" s="203">
        <f t="shared" si="4"/>
        <v>721586.1</v>
      </c>
      <c r="S31" s="203">
        <f t="shared" si="5"/>
        <v>7791.911764705882</v>
      </c>
      <c r="T31" s="203">
        <f t="shared" si="6"/>
        <v>10597</v>
      </c>
      <c r="U31" s="203">
        <f t="shared" si="7"/>
        <v>5117</v>
      </c>
      <c r="V31" s="203">
        <f t="shared" si="8"/>
        <v>24474.239999999998</v>
      </c>
      <c r="W31" s="203"/>
    </row>
    <row r="32" spans="1:23" x14ac:dyDescent="0.25">
      <c r="A32" s="200">
        <v>28</v>
      </c>
      <c r="B32" s="201" t="s">
        <v>60</v>
      </c>
      <c r="C32" s="200">
        <f t="shared" si="0"/>
        <v>38</v>
      </c>
      <c r="D32" s="200">
        <f t="shared" si="0"/>
        <v>16067</v>
      </c>
      <c r="E32" s="207"/>
      <c r="F32" s="202">
        <v>0</v>
      </c>
      <c r="G32" s="207"/>
      <c r="H32" s="202">
        <v>0</v>
      </c>
      <c r="I32" s="207">
        <v>2</v>
      </c>
      <c r="J32" s="202">
        <v>136</v>
      </c>
      <c r="K32" s="207">
        <v>4</v>
      </c>
      <c r="L32" s="202">
        <v>559</v>
      </c>
      <c r="M32" s="202">
        <v>32</v>
      </c>
      <c r="N32" s="202">
        <v>15372</v>
      </c>
      <c r="O32" s="203">
        <f t="shared" si="1"/>
        <v>2040.0000000000002</v>
      </c>
      <c r="P32" s="203">
        <f t="shared" si="2"/>
        <v>9782.5</v>
      </c>
      <c r="Q32" s="203">
        <f t="shared" si="3"/>
        <v>384300</v>
      </c>
      <c r="R32" s="203">
        <f t="shared" si="4"/>
        <v>396122.5</v>
      </c>
      <c r="S32" s="203">
        <f t="shared" si="5"/>
        <v>12009.375</v>
      </c>
      <c r="T32" s="203">
        <f t="shared" si="6"/>
        <v>15372</v>
      </c>
      <c r="U32" s="203">
        <f t="shared" si="7"/>
        <v>559</v>
      </c>
      <c r="V32" s="203">
        <f t="shared" si="8"/>
        <v>136</v>
      </c>
      <c r="W32" s="203"/>
    </row>
    <row r="33" spans="1:23" x14ac:dyDescent="0.25">
      <c r="A33" s="200">
        <v>29</v>
      </c>
      <c r="B33" s="201" t="s">
        <v>61</v>
      </c>
      <c r="C33" s="200">
        <f t="shared" si="0"/>
        <v>10</v>
      </c>
      <c r="D33" s="200">
        <f t="shared" si="0"/>
        <v>3503</v>
      </c>
      <c r="E33" s="207"/>
      <c r="F33" s="202">
        <v>0</v>
      </c>
      <c r="G33" s="207"/>
      <c r="H33" s="202">
        <v>0</v>
      </c>
      <c r="I33" s="207">
        <v>1</v>
      </c>
      <c r="J33" s="202">
        <v>98</v>
      </c>
      <c r="K33" s="207">
        <v>1</v>
      </c>
      <c r="L33" s="202">
        <v>173</v>
      </c>
      <c r="M33" s="202">
        <v>8</v>
      </c>
      <c r="N33" s="202">
        <v>3232</v>
      </c>
      <c r="O33" s="203">
        <f t="shared" si="1"/>
        <v>1470</v>
      </c>
      <c r="P33" s="203">
        <f t="shared" si="2"/>
        <v>3027.5</v>
      </c>
      <c r="Q33" s="203">
        <f t="shared" si="3"/>
        <v>80800</v>
      </c>
      <c r="R33" s="203">
        <f t="shared" si="4"/>
        <v>85297.5</v>
      </c>
      <c r="S33" s="203">
        <f t="shared" si="5"/>
        <v>10100</v>
      </c>
      <c r="T33" s="203">
        <f t="shared" si="6"/>
        <v>3232</v>
      </c>
      <c r="U33" s="203">
        <f t="shared" si="7"/>
        <v>173</v>
      </c>
      <c r="V33" s="203">
        <f t="shared" si="8"/>
        <v>98</v>
      </c>
      <c r="W33" s="203"/>
    </row>
    <row r="34" spans="1:23" x14ac:dyDescent="0.25">
      <c r="A34" s="200">
        <v>30</v>
      </c>
      <c r="B34" s="201" t="s">
        <v>62</v>
      </c>
      <c r="C34" s="200">
        <f t="shared" si="0"/>
        <v>67</v>
      </c>
      <c r="D34" s="200">
        <f t="shared" si="0"/>
        <v>21853</v>
      </c>
      <c r="E34" s="207">
        <v>2</v>
      </c>
      <c r="F34" s="202">
        <v>27</v>
      </c>
      <c r="G34" s="207">
        <v>4</v>
      </c>
      <c r="H34" s="202">
        <v>142</v>
      </c>
      <c r="I34" s="207">
        <v>9</v>
      </c>
      <c r="J34" s="202">
        <v>668</v>
      </c>
      <c r="K34" s="207">
        <v>9</v>
      </c>
      <c r="L34" s="202">
        <v>1215</v>
      </c>
      <c r="M34" s="202">
        <v>43</v>
      </c>
      <c r="N34" s="202">
        <v>19801</v>
      </c>
      <c r="O34" s="203">
        <f t="shared" si="1"/>
        <v>12554.999999999998</v>
      </c>
      <c r="P34" s="203">
        <f t="shared" si="2"/>
        <v>21262.5</v>
      </c>
      <c r="Q34" s="203">
        <f t="shared" si="3"/>
        <v>495025</v>
      </c>
      <c r="R34" s="203">
        <f t="shared" si="4"/>
        <v>528842.5</v>
      </c>
      <c r="S34" s="203">
        <f t="shared" si="5"/>
        <v>11512.209302325582</v>
      </c>
      <c r="T34" s="203">
        <f t="shared" si="6"/>
        <v>19801</v>
      </c>
      <c r="U34" s="203">
        <f t="shared" si="7"/>
        <v>1215</v>
      </c>
      <c r="V34" s="203">
        <f t="shared" si="8"/>
        <v>837</v>
      </c>
      <c r="W34" s="203"/>
    </row>
    <row r="35" spans="1:23" x14ac:dyDescent="0.25">
      <c r="A35" s="200">
        <v>31</v>
      </c>
      <c r="B35" s="201" t="s">
        <v>63</v>
      </c>
      <c r="C35" s="200">
        <f t="shared" si="0"/>
        <v>295</v>
      </c>
      <c r="D35" s="200">
        <f t="shared" si="0"/>
        <v>16939.510000000002</v>
      </c>
      <c r="E35" s="207">
        <v>124</v>
      </c>
      <c r="F35" s="202">
        <v>1623.9400000000005</v>
      </c>
      <c r="G35" s="207">
        <v>96</v>
      </c>
      <c r="H35" s="202">
        <v>3503.43</v>
      </c>
      <c r="I35" s="207">
        <v>42</v>
      </c>
      <c r="J35" s="202">
        <v>2940.7600000000007</v>
      </c>
      <c r="K35" s="207">
        <v>18</v>
      </c>
      <c r="L35" s="202">
        <v>2391.0699999999997</v>
      </c>
      <c r="M35" s="202">
        <v>15</v>
      </c>
      <c r="N35" s="202">
        <v>6480.3099999999995</v>
      </c>
      <c r="O35" s="203">
        <f t="shared" si="1"/>
        <v>121021.95000000001</v>
      </c>
      <c r="P35" s="203">
        <f t="shared" si="2"/>
        <v>41843.724999999999</v>
      </c>
      <c r="Q35" s="203">
        <f t="shared" si="3"/>
        <v>162007.75</v>
      </c>
      <c r="R35" s="203">
        <f t="shared" si="4"/>
        <v>324873.42500000005</v>
      </c>
      <c r="S35" s="203">
        <f t="shared" si="5"/>
        <v>10800.516666666666</v>
      </c>
      <c r="T35" s="203">
        <f t="shared" si="6"/>
        <v>6480.3099999999995</v>
      </c>
      <c r="U35" s="203">
        <f t="shared" si="7"/>
        <v>2391.0699999999997</v>
      </c>
      <c r="V35" s="203">
        <f t="shared" si="8"/>
        <v>8068.130000000001</v>
      </c>
      <c r="W35" s="203"/>
    </row>
    <row r="36" spans="1:23" x14ac:dyDescent="0.25">
      <c r="A36" s="200">
        <v>32</v>
      </c>
      <c r="B36" s="201" t="s">
        <v>64</v>
      </c>
      <c r="C36" s="200">
        <f t="shared" si="0"/>
        <v>157</v>
      </c>
      <c r="D36" s="200">
        <f t="shared" si="0"/>
        <v>28650</v>
      </c>
      <c r="E36" s="207"/>
      <c r="F36" s="202">
        <v>0</v>
      </c>
      <c r="G36" s="207"/>
      <c r="H36" s="202">
        <v>0</v>
      </c>
      <c r="I36" s="207">
        <v>58</v>
      </c>
      <c r="J36" s="202">
        <v>4416</v>
      </c>
      <c r="K36" s="207">
        <v>61</v>
      </c>
      <c r="L36" s="202">
        <v>9378</v>
      </c>
      <c r="M36" s="202">
        <v>38</v>
      </c>
      <c r="N36" s="202">
        <v>14856</v>
      </c>
      <c r="O36" s="203">
        <f t="shared" si="1"/>
        <v>66240</v>
      </c>
      <c r="P36" s="203">
        <f t="shared" si="2"/>
        <v>164115</v>
      </c>
      <c r="Q36" s="203">
        <f t="shared" si="3"/>
        <v>371400</v>
      </c>
      <c r="R36" s="203">
        <f t="shared" si="4"/>
        <v>601755</v>
      </c>
      <c r="S36" s="203">
        <f t="shared" si="5"/>
        <v>9773.6842105263149</v>
      </c>
      <c r="T36" s="203">
        <f t="shared" si="6"/>
        <v>14856</v>
      </c>
      <c r="U36" s="203">
        <f t="shared" si="7"/>
        <v>9378</v>
      </c>
      <c r="V36" s="203">
        <f t="shared" si="8"/>
        <v>4416</v>
      </c>
      <c r="W36" s="203"/>
    </row>
    <row r="37" spans="1:23" x14ac:dyDescent="0.25">
      <c r="A37" s="200">
        <v>33</v>
      </c>
      <c r="B37" s="201" t="s">
        <v>65</v>
      </c>
      <c r="C37" s="200">
        <f t="shared" ref="C37:D68" si="9">E37+G37+I37+K37+M37</f>
        <v>396</v>
      </c>
      <c r="D37" s="200">
        <f t="shared" si="9"/>
        <v>22518</v>
      </c>
      <c r="E37" s="207">
        <v>174</v>
      </c>
      <c r="F37" s="202">
        <v>2754</v>
      </c>
      <c r="G37" s="207">
        <v>94</v>
      </c>
      <c r="H37" s="202">
        <v>3391</v>
      </c>
      <c r="I37" s="207">
        <v>73</v>
      </c>
      <c r="J37" s="202">
        <v>5374</v>
      </c>
      <c r="K37" s="207">
        <v>37</v>
      </c>
      <c r="L37" s="202">
        <v>5035</v>
      </c>
      <c r="M37" s="202">
        <v>18</v>
      </c>
      <c r="N37" s="202">
        <v>5964</v>
      </c>
      <c r="O37" s="203">
        <f t="shared" si="1"/>
        <v>172785</v>
      </c>
      <c r="P37" s="203">
        <f t="shared" si="2"/>
        <v>88112.5</v>
      </c>
      <c r="Q37" s="203">
        <f t="shared" si="3"/>
        <v>149100</v>
      </c>
      <c r="R37" s="203">
        <f t="shared" si="4"/>
        <v>409997.5</v>
      </c>
      <c r="S37" s="203">
        <f t="shared" si="5"/>
        <v>8283.3333333333339</v>
      </c>
      <c r="T37" s="203">
        <f t="shared" si="6"/>
        <v>5964</v>
      </c>
      <c r="U37" s="203">
        <f t="shared" si="7"/>
        <v>5035</v>
      </c>
      <c r="V37" s="203">
        <f t="shared" si="8"/>
        <v>11519</v>
      </c>
      <c r="W37" s="203"/>
    </row>
    <row r="38" spans="1:23" x14ac:dyDescent="0.25">
      <c r="A38" s="200">
        <v>34</v>
      </c>
      <c r="B38" s="201" t="s">
        <v>66</v>
      </c>
      <c r="C38" s="200">
        <f t="shared" si="9"/>
        <v>133</v>
      </c>
      <c r="D38" s="200">
        <f t="shared" si="9"/>
        <v>14199</v>
      </c>
      <c r="E38" s="207">
        <v>11</v>
      </c>
      <c r="F38" s="202">
        <v>221</v>
      </c>
      <c r="G38" s="207">
        <v>42</v>
      </c>
      <c r="H38" s="202">
        <v>1656</v>
      </c>
      <c r="I38" s="207">
        <v>38</v>
      </c>
      <c r="J38" s="202">
        <v>2742</v>
      </c>
      <c r="K38" s="207">
        <v>28</v>
      </c>
      <c r="L38" s="202">
        <v>4325</v>
      </c>
      <c r="M38" s="202">
        <v>14</v>
      </c>
      <c r="N38" s="202">
        <v>5255</v>
      </c>
      <c r="O38" s="203">
        <f t="shared" si="1"/>
        <v>69285</v>
      </c>
      <c r="P38" s="203">
        <f t="shared" si="2"/>
        <v>75687.5</v>
      </c>
      <c r="Q38" s="203">
        <f t="shared" si="3"/>
        <v>131375</v>
      </c>
      <c r="R38" s="203">
        <f t="shared" si="4"/>
        <v>276347.5</v>
      </c>
      <c r="S38" s="203">
        <f t="shared" si="5"/>
        <v>9383.9285714285706</v>
      </c>
      <c r="T38" s="203">
        <f t="shared" si="6"/>
        <v>5255</v>
      </c>
      <c r="U38" s="203">
        <f t="shared" si="7"/>
        <v>4325</v>
      </c>
      <c r="V38" s="203">
        <f t="shared" si="8"/>
        <v>4619</v>
      </c>
      <c r="W38" s="203"/>
    </row>
    <row r="39" spans="1:23" x14ac:dyDescent="0.25">
      <c r="A39" s="200">
        <v>35</v>
      </c>
      <c r="B39" s="201" t="s">
        <v>69</v>
      </c>
      <c r="C39" s="200">
        <f t="shared" si="9"/>
        <v>172</v>
      </c>
      <c r="D39" s="200">
        <f t="shared" si="9"/>
        <v>8621</v>
      </c>
      <c r="E39" s="207">
        <v>72</v>
      </c>
      <c r="F39" s="202">
        <v>1244</v>
      </c>
      <c r="G39" s="207">
        <v>57</v>
      </c>
      <c r="H39" s="202">
        <v>2017</v>
      </c>
      <c r="I39" s="207">
        <v>26</v>
      </c>
      <c r="J39" s="202">
        <v>1741</v>
      </c>
      <c r="K39" s="207">
        <v>14</v>
      </c>
      <c r="L39" s="202">
        <v>1974</v>
      </c>
      <c r="M39" s="202">
        <v>3</v>
      </c>
      <c r="N39" s="202">
        <v>1645</v>
      </c>
      <c r="O39" s="203">
        <f t="shared" si="1"/>
        <v>75030</v>
      </c>
      <c r="P39" s="203">
        <f t="shared" si="2"/>
        <v>34545</v>
      </c>
      <c r="Q39" s="203">
        <f t="shared" si="3"/>
        <v>41125</v>
      </c>
      <c r="R39" s="203">
        <f t="shared" si="4"/>
        <v>150700</v>
      </c>
      <c r="S39" s="203">
        <f t="shared" si="5"/>
        <v>13708.333333333334</v>
      </c>
      <c r="T39" s="203">
        <f t="shared" si="6"/>
        <v>1645</v>
      </c>
      <c r="U39" s="203">
        <f t="shared" si="7"/>
        <v>1974</v>
      </c>
      <c r="V39" s="203">
        <f t="shared" si="8"/>
        <v>5002</v>
      </c>
      <c r="W39" s="203"/>
    </row>
    <row r="40" spans="1:23" x14ac:dyDescent="0.25">
      <c r="A40" s="200">
        <v>36</v>
      </c>
      <c r="B40" s="201" t="s">
        <v>70</v>
      </c>
      <c r="C40" s="200">
        <f t="shared" si="9"/>
        <v>322</v>
      </c>
      <c r="D40" s="200">
        <f t="shared" si="9"/>
        <v>16483</v>
      </c>
      <c r="E40" s="207">
        <v>119</v>
      </c>
      <c r="F40" s="202">
        <v>1949</v>
      </c>
      <c r="G40" s="207">
        <v>112</v>
      </c>
      <c r="H40" s="202">
        <v>4206</v>
      </c>
      <c r="I40" s="207">
        <v>59</v>
      </c>
      <c r="J40" s="202">
        <v>4295</v>
      </c>
      <c r="K40" s="207">
        <v>27</v>
      </c>
      <c r="L40" s="202">
        <v>3710</v>
      </c>
      <c r="M40" s="202">
        <v>5</v>
      </c>
      <c r="N40" s="202">
        <v>2323</v>
      </c>
      <c r="O40" s="203">
        <f t="shared" si="1"/>
        <v>156750</v>
      </c>
      <c r="P40" s="203">
        <f t="shared" si="2"/>
        <v>64925</v>
      </c>
      <c r="Q40" s="203">
        <f t="shared" si="3"/>
        <v>58075</v>
      </c>
      <c r="R40" s="203">
        <f t="shared" si="4"/>
        <v>279750</v>
      </c>
      <c r="S40" s="203">
        <f t="shared" si="5"/>
        <v>11615</v>
      </c>
      <c r="T40" s="203">
        <f t="shared" si="6"/>
        <v>2323</v>
      </c>
      <c r="U40" s="203">
        <f t="shared" si="7"/>
        <v>3710</v>
      </c>
      <c r="V40" s="203">
        <f t="shared" si="8"/>
        <v>10450</v>
      </c>
      <c r="W40" s="203"/>
    </row>
    <row r="41" spans="1:23" x14ac:dyDescent="0.25">
      <c r="A41" s="200">
        <v>37</v>
      </c>
      <c r="B41" s="201" t="s">
        <v>71</v>
      </c>
      <c r="C41" s="200">
        <f t="shared" si="9"/>
        <v>244</v>
      </c>
      <c r="D41" s="200">
        <f t="shared" si="9"/>
        <v>9464</v>
      </c>
      <c r="E41" s="207">
        <v>166</v>
      </c>
      <c r="F41" s="202">
        <v>1850</v>
      </c>
      <c r="G41" s="207">
        <v>39</v>
      </c>
      <c r="H41" s="202">
        <v>1378</v>
      </c>
      <c r="I41" s="207">
        <v>21</v>
      </c>
      <c r="J41" s="202">
        <v>1502</v>
      </c>
      <c r="K41" s="207">
        <v>8</v>
      </c>
      <c r="L41" s="202">
        <v>1191</v>
      </c>
      <c r="M41" s="202">
        <v>10</v>
      </c>
      <c r="N41" s="202">
        <v>3543</v>
      </c>
      <c r="O41" s="203">
        <f t="shared" si="1"/>
        <v>70950</v>
      </c>
      <c r="P41" s="203">
        <f t="shared" si="2"/>
        <v>20842.5</v>
      </c>
      <c r="Q41" s="203">
        <f t="shared" si="3"/>
        <v>88575</v>
      </c>
      <c r="R41" s="203">
        <f t="shared" si="4"/>
        <v>180367.5</v>
      </c>
      <c r="S41" s="203">
        <f t="shared" si="5"/>
        <v>8857.5</v>
      </c>
      <c r="T41" s="203">
        <f t="shared" si="6"/>
        <v>3543</v>
      </c>
      <c r="U41" s="203">
        <f t="shared" si="7"/>
        <v>1191</v>
      </c>
      <c r="V41" s="203">
        <f t="shared" si="8"/>
        <v>4730</v>
      </c>
      <c r="W41" s="203"/>
    </row>
    <row r="42" spans="1:23" x14ac:dyDescent="0.25">
      <c r="A42" s="200">
        <v>38</v>
      </c>
      <c r="B42" s="201" t="s">
        <v>72</v>
      </c>
      <c r="C42" s="200">
        <f t="shared" si="9"/>
        <v>339</v>
      </c>
      <c r="D42" s="200">
        <f t="shared" si="9"/>
        <v>13818</v>
      </c>
      <c r="E42" s="207">
        <v>147</v>
      </c>
      <c r="F42" s="202">
        <v>2418</v>
      </c>
      <c r="G42" s="207">
        <v>123</v>
      </c>
      <c r="H42" s="202">
        <v>4463.92</v>
      </c>
      <c r="I42" s="207">
        <v>50</v>
      </c>
      <c r="J42" s="202">
        <v>3367.5</v>
      </c>
      <c r="K42" s="207">
        <v>12</v>
      </c>
      <c r="L42" s="202">
        <v>1319.5</v>
      </c>
      <c r="M42" s="202">
        <v>7</v>
      </c>
      <c r="N42" s="202">
        <v>2249.08</v>
      </c>
      <c r="O42" s="203">
        <f t="shared" si="1"/>
        <v>153741.30000000002</v>
      </c>
      <c r="P42" s="203">
        <f t="shared" si="2"/>
        <v>23091.25</v>
      </c>
      <c r="Q42" s="203">
        <f t="shared" si="3"/>
        <v>56227</v>
      </c>
      <c r="R42" s="203">
        <f t="shared" si="4"/>
        <v>233059.55000000002</v>
      </c>
      <c r="S42" s="203">
        <f t="shared" si="5"/>
        <v>8032.4285714285716</v>
      </c>
      <c r="T42" s="203">
        <f t="shared" si="6"/>
        <v>2249.08</v>
      </c>
      <c r="U42" s="203">
        <f t="shared" si="7"/>
        <v>1319.5</v>
      </c>
      <c r="V42" s="203">
        <f t="shared" si="8"/>
        <v>10249.42</v>
      </c>
      <c r="W42" s="203"/>
    </row>
    <row r="43" spans="1:23" x14ac:dyDescent="0.25">
      <c r="A43" s="200">
        <v>39</v>
      </c>
      <c r="B43" s="201" t="s">
        <v>73</v>
      </c>
      <c r="C43" s="200">
        <f t="shared" si="9"/>
        <v>327</v>
      </c>
      <c r="D43" s="200">
        <f t="shared" si="9"/>
        <v>20964.822</v>
      </c>
      <c r="E43" s="207">
        <v>179</v>
      </c>
      <c r="F43" s="202">
        <v>2629.701</v>
      </c>
      <c r="G43" s="207">
        <v>60</v>
      </c>
      <c r="H43" s="202">
        <v>2159.1100000000006</v>
      </c>
      <c r="I43" s="207">
        <v>41</v>
      </c>
      <c r="J43" s="202">
        <v>2903.5569999999998</v>
      </c>
      <c r="K43" s="207">
        <v>21</v>
      </c>
      <c r="L43" s="202">
        <v>2920.047</v>
      </c>
      <c r="M43" s="202">
        <v>26</v>
      </c>
      <c r="N43" s="202">
        <v>10352.406999999999</v>
      </c>
      <c r="O43" s="203">
        <f t="shared" si="1"/>
        <v>115385.52</v>
      </c>
      <c r="P43" s="203">
        <f t="shared" si="2"/>
        <v>51100.822500000002</v>
      </c>
      <c r="Q43" s="203">
        <f t="shared" si="3"/>
        <v>258810.17499999999</v>
      </c>
      <c r="R43" s="203">
        <f t="shared" si="4"/>
        <v>425296.51749999996</v>
      </c>
      <c r="S43" s="203">
        <f t="shared" si="5"/>
        <v>9954.2374999999993</v>
      </c>
      <c r="T43" s="203">
        <f t="shared" si="6"/>
        <v>10352.406999999999</v>
      </c>
      <c r="U43" s="203">
        <f t="shared" si="7"/>
        <v>2920.047</v>
      </c>
      <c r="V43" s="203">
        <f t="shared" si="8"/>
        <v>7692.3680000000004</v>
      </c>
      <c r="W43" s="203"/>
    </row>
    <row r="44" spans="1:23" x14ac:dyDescent="0.25">
      <c r="A44" s="200">
        <v>40</v>
      </c>
      <c r="B44" s="201" t="s">
        <v>74</v>
      </c>
      <c r="C44" s="200">
        <f t="shared" si="9"/>
        <v>572</v>
      </c>
      <c r="D44" s="200">
        <f t="shared" si="9"/>
        <v>23715.601999999999</v>
      </c>
      <c r="E44" s="207">
        <v>287</v>
      </c>
      <c r="F44" s="202">
        <v>4401.049</v>
      </c>
      <c r="G44" s="207">
        <v>172</v>
      </c>
      <c r="H44" s="202">
        <v>6448.335</v>
      </c>
      <c r="I44" s="207">
        <v>80</v>
      </c>
      <c r="J44" s="202">
        <v>5351.3629999999985</v>
      </c>
      <c r="K44" s="207">
        <v>19</v>
      </c>
      <c r="L44" s="202">
        <v>2594.308</v>
      </c>
      <c r="M44" s="202">
        <v>14</v>
      </c>
      <c r="N44" s="202">
        <v>4920.5470000000005</v>
      </c>
      <c r="O44" s="203">
        <f t="shared" si="1"/>
        <v>243011.20499999999</v>
      </c>
      <c r="P44" s="203">
        <f t="shared" si="2"/>
        <v>45400.39</v>
      </c>
      <c r="Q44" s="203">
        <f t="shared" si="3"/>
        <v>123013.67500000002</v>
      </c>
      <c r="R44" s="203">
        <f t="shared" si="4"/>
        <v>411425.27</v>
      </c>
      <c r="S44" s="203">
        <f t="shared" si="5"/>
        <v>8786.6910714285732</v>
      </c>
      <c r="T44" s="203">
        <f t="shared" si="6"/>
        <v>4920.5470000000005</v>
      </c>
      <c r="U44" s="203">
        <f t="shared" si="7"/>
        <v>2594.308</v>
      </c>
      <c r="V44" s="203">
        <f t="shared" si="8"/>
        <v>16200.746999999999</v>
      </c>
      <c r="W44" s="203"/>
    </row>
    <row r="45" spans="1:23" x14ac:dyDescent="0.25">
      <c r="A45" s="200">
        <v>41</v>
      </c>
      <c r="B45" s="201" t="s">
        <v>75</v>
      </c>
      <c r="C45" s="200">
        <f t="shared" si="9"/>
        <v>699</v>
      </c>
      <c r="D45" s="200">
        <f t="shared" si="9"/>
        <v>21742</v>
      </c>
      <c r="E45" s="207">
        <v>465</v>
      </c>
      <c r="F45" s="202">
        <v>6260</v>
      </c>
      <c r="G45" s="207">
        <v>171</v>
      </c>
      <c r="H45" s="202">
        <v>6189</v>
      </c>
      <c r="I45" s="207">
        <v>35</v>
      </c>
      <c r="J45" s="202">
        <v>2443</v>
      </c>
      <c r="K45" s="207">
        <v>16</v>
      </c>
      <c r="L45" s="202">
        <v>2214</v>
      </c>
      <c r="M45" s="202">
        <v>12</v>
      </c>
      <c r="N45" s="202">
        <v>4636</v>
      </c>
      <c r="O45" s="203">
        <f t="shared" si="1"/>
        <v>223379.99999999997</v>
      </c>
      <c r="P45" s="203">
        <f t="shared" si="2"/>
        <v>38745</v>
      </c>
      <c r="Q45" s="203">
        <f t="shared" si="3"/>
        <v>115900</v>
      </c>
      <c r="R45" s="203">
        <f t="shared" si="4"/>
        <v>378025</v>
      </c>
      <c r="S45" s="203">
        <f t="shared" si="5"/>
        <v>9658.3333333333339</v>
      </c>
      <c r="T45" s="203">
        <f t="shared" si="6"/>
        <v>4636</v>
      </c>
      <c r="U45" s="203">
        <f t="shared" si="7"/>
        <v>2214</v>
      </c>
      <c r="V45" s="203">
        <f t="shared" si="8"/>
        <v>14892</v>
      </c>
      <c r="W45" s="203"/>
    </row>
    <row r="46" spans="1:23" x14ac:dyDescent="0.25">
      <c r="A46" s="200">
        <v>42</v>
      </c>
      <c r="B46" s="201" t="s">
        <v>78</v>
      </c>
      <c r="C46" s="200">
        <f t="shared" si="9"/>
        <v>24</v>
      </c>
      <c r="D46" s="200">
        <f t="shared" si="9"/>
        <v>4046</v>
      </c>
      <c r="E46" s="207"/>
      <c r="F46" s="202">
        <v>0</v>
      </c>
      <c r="G46" s="207">
        <v>8</v>
      </c>
      <c r="H46" s="202">
        <v>320</v>
      </c>
      <c r="I46" s="207">
        <v>4</v>
      </c>
      <c r="J46" s="202">
        <v>320</v>
      </c>
      <c r="K46" s="207">
        <v>7</v>
      </c>
      <c r="L46" s="202">
        <v>961</v>
      </c>
      <c r="M46" s="202">
        <v>5</v>
      </c>
      <c r="N46" s="202">
        <v>2445</v>
      </c>
      <c r="O46" s="203">
        <f t="shared" si="1"/>
        <v>9600</v>
      </c>
      <c r="P46" s="203">
        <f t="shared" si="2"/>
        <v>16817.5</v>
      </c>
      <c r="Q46" s="203">
        <f t="shared" si="3"/>
        <v>61125</v>
      </c>
      <c r="R46" s="203">
        <f t="shared" si="4"/>
        <v>87542.5</v>
      </c>
      <c r="S46" s="203">
        <f t="shared" si="5"/>
        <v>12225</v>
      </c>
      <c r="T46" s="203">
        <f t="shared" si="6"/>
        <v>2445</v>
      </c>
      <c r="U46" s="203">
        <f t="shared" si="7"/>
        <v>961</v>
      </c>
      <c r="V46" s="203">
        <f t="shared" si="8"/>
        <v>640</v>
      </c>
      <c r="W46" s="203"/>
    </row>
    <row r="47" spans="1:23" x14ac:dyDescent="0.25">
      <c r="A47" s="200">
        <v>43</v>
      </c>
      <c r="B47" s="201" t="s">
        <v>79</v>
      </c>
      <c r="C47" s="200">
        <f t="shared" si="9"/>
        <v>381</v>
      </c>
      <c r="D47" s="200">
        <f t="shared" si="9"/>
        <v>24026</v>
      </c>
      <c r="E47" s="207">
        <v>186</v>
      </c>
      <c r="F47" s="202">
        <v>1959</v>
      </c>
      <c r="G47" s="207">
        <v>67</v>
      </c>
      <c r="H47" s="202">
        <v>2431</v>
      </c>
      <c r="I47" s="207">
        <v>67</v>
      </c>
      <c r="J47" s="202">
        <v>4804</v>
      </c>
      <c r="K47" s="207">
        <v>35</v>
      </c>
      <c r="L47" s="202">
        <v>5072</v>
      </c>
      <c r="M47" s="202">
        <v>26</v>
      </c>
      <c r="N47" s="202">
        <v>9760</v>
      </c>
      <c r="O47" s="203">
        <f t="shared" si="1"/>
        <v>137910</v>
      </c>
      <c r="P47" s="203">
        <f t="shared" si="2"/>
        <v>88760</v>
      </c>
      <c r="Q47" s="203">
        <f t="shared" si="3"/>
        <v>244000</v>
      </c>
      <c r="R47" s="203">
        <f t="shared" si="4"/>
        <v>470670</v>
      </c>
      <c r="S47" s="203">
        <f t="shared" si="5"/>
        <v>9384.6153846153848</v>
      </c>
      <c r="T47" s="203">
        <f t="shared" si="6"/>
        <v>9760</v>
      </c>
      <c r="U47" s="203">
        <f t="shared" si="7"/>
        <v>5072</v>
      </c>
      <c r="V47" s="203">
        <f t="shared" si="8"/>
        <v>9194</v>
      </c>
      <c r="W47" s="203"/>
    </row>
    <row r="48" spans="1:23" x14ac:dyDescent="0.25">
      <c r="A48" s="200">
        <v>44</v>
      </c>
      <c r="B48" s="201" t="s">
        <v>80</v>
      </c>
      <c r="C48" s="200">
        <f t="shared" si="9"/>
        <v>29</v>
      </c>
      <c r="D48" s="200">
        <f t="shared" si="9"/>
        <v>9843</v>
      </c>
      <c r="E48" s="207">
        <v>2</v>
      </c>
      <c r="F48" s="202">
        <v>36</v>
      </c>
      <c r="G48" s="207">
        <v>1</v>
      </c>
      <c r="H48" s="202">
        <v>50</v>
      </c>
      <c r="I48" s="207">
        <v>1</v>
      </c>
      <c r="J48" s="202">
        <v>57</v>
      </c>
      <c r="K48" s="207">
        <v>4</v>
      </c>
      <c r="L48" s="202">
        <v>547</v>
      </c>
      <c r="M48" s="202">
        <v>21</v>
      </c>
      <c r="N48" s="202">
        <v>9153</v>
      </c>
      <c r="O48" s="203">
        <f t="shared" si="1"/>
        <v>2145</v>
      </c>
      <c r="P48" s="203">
        <f t="shared" si="2"/>
        <v>9572.5</v>
      </c>
      <c r="Q48" s="203">
        <f t="shared" si="3"/>
        <v>228825</v>
      </c>
      <c r="R48" s="203">
        <f t="shared" si="4"/>
        <v>240542.5</v>
      </c>
      <c r="S48" s="203">
        <f t="shared" si="5"/>
        <v>10896.428571428571</v>
      </c>
      <c r="T48" s="203">
        <f t="shared" si="6"/>
        <v>9153</v>
      </c>
      <c r="U48" s="203">
        <f t="shared" si="7"/>
        <v>547</v>
      </c>
      <c r="V48" s="203">
        <f t="shared" si="8"/>
        <v>143</v>
      </c>
      <c r="W48" s="203"/>
    </row>
    <row r="49" spans="1:23" x14ac:dyDescent="0.25">
      <c r="A49" s="200">
        <v>45</v>
      </c>
      <c r="B49" s="201" t="s">
        <v>81</v>
      </c>
      <c r="C49" s="200">
        <f t="shared" si="9"/>
        <v>609</v>
      </c>
      <c r="D49" s="200">
        <f t="shared" si="9"/>
        <v>34758</v>
      </c>
      <c r="E49" s="207">
        <v>248</v>
      </c>
      <c r="F49" s="202">
        <v>3118</v>
      </c>
      <c r="G49" s="207">
        <v>140</v>
      </c>
      <c r="H49" s="202">
        <v>5115</v>
      </c>
      <c r="I49" s="207">
        <v>129</v>
      </c>
      <c r="J49" s="202">
        <v>9154</v>
      </c>
      <c r="K49" s="207">
        <v>68</v>
      </c>
      <c r="L49" s="202">
        <v>9478</v>
      </c>
      <c r="M49" s="202">
        <v>24</v>
      </c>
      <c r="N49" s="202">
        <v>7893</v>
      </c>
      <c r="O49" s="203">
        <f t="shared" si="1"/>
        <v>260805</v>
      </c>
      <c r="P49" s="203">
        <f t="shared" si="2"/>
        <v>165865</v>
      </c>
      <c r="Q49" s="203">
        <f t="shared" si="3"/>
        <v>197325.00000000003</v>
      </c>
      <c r="R49" s="203">
        <f t="shared" si="4"/>
        <v>623995</v>
      </c>
      <c r="S49" s="203">
        <f t="shared" si="5"/>
        <v>8221.8750000000018</v>
      </c>
      <c r="T49" s="203">
        <f t="shared" si="6"/>
        <v>7893</v>
      </c>
      <c r="U49" s="203">
        <f t="shared" si="7"/>
        <v>9478</v>
      </c>
      <c r="V49" s="203">
        <f t="shared" si="8"/>
        <v>17387</v>
      </c>
      <c r="W49" s="203"/>
    </row>
    <row r="50" spans="1:23" x14ac:dyDescent="0.25">
      <c r="A50" s="200">
        <v>46</v>
      </c>
      <c r="B50" s="201" t="s">
        <v>82</v>
      </c>
      <c r="C50" s="200">
        <f t="shared" si="9"/>
        <v>299</v>
      </c>
      <c r="D50" s="200">
        <f t="shared" si="9"/>
        <v>11297</v>
      </c>
      <c r="E50" s="207">
        <v>228</v>
      </c>
      <c r="F50" s="202">
        <v>1478</v>
      </c>
      <c r="G50" s="207">
        <v>31</v>
      </c>
      <c r="H50" s="202">
        <v>1183</v>
      </c>
      <c r="I50" s="207">
        <v>17</v>
      </c>
      <c r="J50" s="202">
        <v>1250</v>
      </c>
      <c r="K50" s="207">
        <v>10</v>
      </c>
      <c r="L50" s="202">
        <v>1401</v>
      </c>
      <c r="M50" s="202">
        <v>13</v>
      </c>
      <c r="N50" s="202">
        <v>5985</v>
      </c>
      <c r="O50" s="203">
        <f t="shared" si="1"/>
        <v>58665</v>
      </c>
      <c r="P50" s="203">
        <f t="shared" si="2"/>
        <v>24517.5</v>
      </c>
      <c r="Q50" s="203">
        <f t="shared" si="3"/>
        <v>149625</v>
      </c>
      <c r="R50" s="203">
        <f t="shared" si="4"/>
        <v>232807.5</v>
      </c>
      <c r="S50" s="203">
        <f t="shared" si="5"/>
        <v>11509.615384615385</v>
      </c>
      <c r="T50" s="203">
        <f t="shared" si="6"/>
        <v>5985</v>
      </c>
      <c r="U50" s="203">
        <f t="shared" si="7"/>
        <v>1401</v>
      </c>
      <c r="V50" s="203">
        <f t="shared" si="8"/>
        <v>3911</v>
      </c>
      <c r="W50" s="203"/>
    </row>
    <row r="51" spans="1:23" x14ac:dyDescent="0.25">
      <c r="A51" s="200">
        <v>47</v>
      </c>
      <c r="B51" s="201" t="s">
        <v>83</v>
      </c>
      <c r="C51" s="200">
        <f t="shared" si="9"/>
        <v>326</v>
      </c>
      <c r="D51" s="200">
        <f t="shared" si="9"/>
        <v>27576</v>
      </c>
      <c r="E51" s="207">
        <v>118</v>
      </c>
      <c r="F51" s="202">
        <v>1655</v>
      </c>
      <c r="G51" s="207">
        <v>71</v>
      </c>
      <c r="H51" s="202">
        <v>2705</v>
      </c>
      <c r="I51" s="207">
        <v>82</v>
      </c>
      <c r="J51" s="202">
        <v>5765</v>
      </c>
      <c r="K51" s="207">
        <v>27</v>
      </c>
      <c r="L51" s="202">
        <v>4102</v>
      </c>
      <c r="M51" s="202">
        <v>28</v>
      </c>
      <c r="N51" s="202">
        <v>13349</v>
      </c>
      <c r="O51" s="203">
        <f t="shared" si="1"/>
        <v>151875</v>
      </c>
      <c r="P51" s="203">
        <f t="shared" si="2"/>
        <v>71785</v>
      </c>
      <c r="Q51" s="203">
        <f t="shared" si="3"/>
        <v>333725</v>
      </c>
      <c r="R51" s="203">
        <f t="shared" si="4"/>
        <v>557385</v>
      </c>
      <c r="S51" s="203">
        <f t="shared" si="5"/>
        <v>11918.75</v>
      </c>
      <c r="T51" s="203">
        <f t="shared" si="6"/>
        <v>13349</v>
      </c>
      <c r="U51" s="203">
        <f t="shared" si="7"/>
        <v>4102</v>
      </c>
      <c r="V51" s="203">
        <f t="shared" si="8"/>
        <v>10125</v>
      </c>
      <c r="W51" s="203"/>
    </row>
    <row r="52" spans="1:23" x14ac:dyDescent="0.25">
      <c r="A52" s="200">
        <v>48</v>
      </c>
      <c r="B52" s="201" t="s">
        <v>84</v>
      </c>
      <c r="C52" s="200">
        <f t="shared" si="9"/>
        <v>447</v>
      </c>
      <c r="D52" s="200">
        <f t="shared" si="9"/>
        <v>33500</v>
      </c>
      <c r="E52" s="207">
        <v>144</v>
      </c>
      <c r="F52" s="202">
        <v>1966</v>
      </c>
      <c r="G52" s="207">
        <v>118</v>
      </c>
      <c r="H52" s="202">
        <v>4374</v>
      </c>
      <c r="I52" s="207">
        <v>89</v>
      </c>
      <c r="J52" s="202">
        <v>6551</v>
      </c>
      <c r="K52" s="207">
        <v>66</v>
      </c>
      <c r="L52" s="202">
        <v>9743</v>
      </c>
      <c r="M52" s="202">
        <v>30</v>
      </c>
      <c r="N52" s="202">
        <v>10866</v>
      </c>
      <c r="O52" s="203">
        <f t="shared" si="1"/>
        <v>193365</v>
      </c>
      <c r="P52" s="203">
        <f t="shared" si="2"/>
        <v>170502.5</v>
      </c>
      <c r="Q52" s="203">
        <f t="shared" si="3"/>
        <v>271650</v>
      </c>
      <c r="R52" s="203">
        <f t="shared" si="4"/>
        <v>635517.5</v>
      </c>
      <c r="S52" s="203">
        <f t="shared" si="5"/>
        <v>9055</v>
      </c>
      <c r="T52" s="203">
        <f t="shared" si="6"/>
        <v>10866</v>
      </c>
      <c r="U52" s="203">
        <f t="shared" si="7"/>
        <v>9743</v>
      </c>
      <c r="V52" s="203">
        <f t="shared" si="8"/>
        <v>12891</v>
      </c>
      <c r="W52" s="203"/>
    </row>
    <row r="53" spans="1:23" x14ac:dyDescent="0.25">
      <c r="A53" s="200">
        <v>49</v>
      </c>
      <c r="B53" s="201" t="s">
        <v>85</v>
      </c>
      <c r="C53" s="200">
        <f t="shared" si="9"/>
        <v>188</v>
      </c>
      <c r="D53" s="200">
        <f t="shared" si="9"/>
        <v>12640</v>
      </c>
      <c r="E53" s="207">
        <v>105</v>
      </c>
      <c r="F53" s="202">
        <v>961</v>
      </c>
      <c r="G53" s="207">
        <v>23</v>
      </c>
      <c r="H53" s="202">
        <v>853</v>
      </c>
      <c r="I53" s="207">
        <v>23</v>
      </c>
      <c r="J53" s="202">
        <v>1781</v>
      </c>
      <c r="K53" s="207">
        <v>23</v>
      </c>
      <c r="L53" s="202">
        <v>3469</v>
      </c>
      <c r="M53" s="202">
        <v>14</v>
      </c>
      <c r="N53" s="202">
        <v>5576</v>
      </c>
      <c r="O53" s="203">
        <f t="shared" si="1"/>
        <v>53925.000000000007</v>
      </c>
      <c r="P53" s="203">
        <f t="shared" si="2"/>
        <v>60707.499999999993</v>
      </c>
      <c r="Q53" s="203">
        <f t="shared" si="3"/>
        <v>139400</v>
      </c>
      <c r="R53" s="203">
        <f t="shared" si="4"/>
        <v>254032.5</v>
      </c>
      <c r="S53" s="203">
        <f t="shared" si="5"/>
        <v>9957.1428571428569</v>
      </c>
      <c r="T53" s="203">
        <f t="shared" si="6"/>
        <v>5576</v>
      </c>
      <c r="U53" s="203">
        <f t="shared" si="7"/>
        <v>3469</v>
      </c>
      <c r="V53" s="203">
        <f t="shared" si="8"/>
        <v>3595</v>
      </c>
      <c r="W53" s="203"/>
    </row>
    <row r="54" spans="1:23" x14ac:dyDescent="0.25">
      <c r="A54" s="200">
        <v>50</v>
      </c>
      <c r="B54" s="201" t="s">
        <v>155</v>
      </c>
      <c r="C54" s="200">
        <f t="shared" si="9"/>
        <v>167</v>
      </c>
      <c r="D54" s="200">
        <f t="shared" si="9"/>
        <v>17026</v>
      </c>
      <c r="E54" s="207">
        <v>53</v>
      </c>
      <c r="F54" s="202">
        <v>652</v>
      </c>
      <c r="G54" s="207">
        <v>37</v>
      </c>
      <c r="H54" s="202">
        <v>1332</v>
      </c>
      <c r="I54" s="207">
        <v>32</v>
      </c>
      <c r="J54" s="202">
        <v>2419</v>
      </c>
      <c r="K54" s="207">
        <v>25</v>
      </c>
      <c r="L54" s="202">
        <v>3662</v>
      </c>
      <c r="M54" s="202">
        <v>20</v>
      </c>
      <c r="N54" s="202">
        <v>8961</v>
      </c>
      <c r="O54" s="203">
        <f t="shared" si="1"/>
        <v>66045</v>
      </c>
      <c r="P54" s="203">
        <f t="shared" si="2"/>
        <v>64084.999999999993</v>
      </c>
      <c r="Q54" s="203">
        <f t="shared" si="3"/>
        <v>224025</v>
      </c>
      <c r="R54" s="203">
        <f t="shared" si="4"/>
        <v>354155</v>
      </c>
      <c r="S54" s="203">
        <f t="shared" si="5"/>
        <v>11201.25</v>
      </c>
      <c r="T54" s="203">
        <f t="shared" si="6"/>
        <v>8961</v>
      </c>
      <c r="U54" s="203">
        <f t="shared" si="7"/>
        <v>3662</v>
      </c>
      <c r="V54" s="203">
        <f t="shared" si="8"/>
        <v>4403</v>
      </c>
      <c r="W54" s="203"/>
    </row>
    <row r="55" spans="1:23" x14ac:dyDescent="0.25">
      <c r="A55" s="200">
        <v>51</v>
      </c>
      <c r="B55" s="201" t="s">
        <v>89</v>
      </c>
      <c r="C55" s="200">
        <f t="shared" si="9"/>
        <v>82</v>
      </c>
      <c r="D55" s="200">
        <f t="shared" si="9"/>
        <v>11338</v>
      </c>
      <c r="E55" s="207"/>
      <c r="F55" s="202">
        <v>0</v>
      </c>
      <c r="G55" s="207">
        <v>10</v>
      </c>
      <c r="H55" s="202">
        <v>460</v>
      </c>
      <c r="I55" s="207">
        <v>42</v>
      </c>
      <c r="J55" s="202">
        <v>3169</v>
      </c>
      <c r="K55" s="207">
        <v>20</v>
      </c>
      <c r="L55" s="202">
        <v>2990</v>
      </c>
      <c r="M55" s="202">
        <v>10</v>
      </c>
      <c r="N55" s="202">
        <v>4719</v>
      </c>
      <c r="O55" s="203">
        <f t="shared" si="1"/>
        <v>54435</v>
      </c>
      <c r="P55" s="203">
        <f t="shared" si="2"/>
        <v>52325</v>
      </c>
      <c r="Q55" s="203">
        <f t="shared" si="3"/>
        <v>117975</v>
      </c>
      <c r="R55" s="203">
        <f t="shared" si="4"/>
        <v>224735</v>
      </c>
      <c r="S55" s="203">
        <f t="shared" si="5"/>
        <v>11797.5</v>
      </c>
      <c r="T55" s="203">
        <f t="shared" si="6"/>
        <v>4719</v>
      </c>
      <c r="U55" s="203">
        <f t="shared" si="7"/>
        <v>2990</v>
      </c>
      <c r="V55" s="203">
        <f t="shared" si="8"/>
        <v>3629</v>
      </c>
      <c r="W55" s="203"/>
    </row>
    <row r="56" spans="1:23" x14ac:dyDescent="0.25">
      <c r="A56" s="200">
        <v>52</v>
      </c>
      <c r="B56" s="201" t="s">
        <v>90</v>
      </c>
      <c r="C56" s="200">
        <f t="shared" si="9"/>
        <v>71</v>
      </c>
      <c r="D56" s="200">
        <f t="shared" si="9"/>
        <v>15176.591550947975</v>
      </c>
      <c r="E56" s="207">
        <v>9</v>
      </c>
      <c r="F56" s="202">
        <v>200</v>
      </c>
      <c r="G56" s="207">
        <v>10</v>
      </c>
      <c r="H56" s="202">
        <v>500</v>
      </c>
      <c r="I56" s="207">
        <v>12</v>
      </c>
      <c r="J56" s="202">
        <v>1120</v>
      </c>
      <c r="K56" s="207">
        <v>17</v>
      </c>
      <c r="L56" s="202">
        <v>2690</v>
      </c>
      <c r="M56" s="202">
        <v>23</v>
      </c>
      <c r="N56" s="202">
        <v>10666.591550947975</v>
      </c>
      <c r="O56" s="203">
        <f t="shared" si="1"/>
        <v>27300</v>
      </c>
      <c r="P56" s="203">
        <f t="shared" si="2"/>
        <v>47075</v>
      </c>
      <c r="Q56" s="203">
        <f t="shared" si="3"/>
        <v>266664.78877369937</v>
      </c>
      <c r="R56" s="203">
        <f t="shared" si="4"/>
        <v>341039.78877369937</v>
      </c>
      <c r="S56" s="203">
        <f t="shared" si="5"/>
        <v>11594.121251030407</v>
      </c>
      <c r="T56" s="203">
        <f t="shared" si="6"/>
        <v>10666.591550947975</v>
      </c>
      <c r="U56" s="203">
        <f t="shared" si="7"/>
        <v>2690</v>
      </c>
      <c r="V56" s="203">
        <f t="shared" si="8"/>
        <v>1820</v>
      </c>
      <c r="W56" s="203"/>
    </row>
    <row r="57" spans="1:23" x14ac:dyDescent="0.25">
      <c r="A57" s="200">
        <v>53</v>
      </c>
      <c r="B57" s="201" t="s">
        <v>91</v>
      </c>
      <c r="C57" s="200">
        <f t="shared" si="9"/>
        <v>102</v>
      </c>
      <c r="D57" s="200">
        <f t="shared" si="9"/>
        <v>28815.54</v>
      </c>
      <c r="E57" s="207"/>
      <c r="F57" s="202">
        <v>0</v>
      </c>
      <c r="G57" s="207"/>
      <c r="H57" s="202">
        <v>0</v>
      </c>
      <c r="I57" s="207">
        <v>17</v>
      </c>
      <c r="J57" s="202">
        <v>1469</v>
      </c>
      <c r="K57" s="207">
        <v>24</v>
      </c>
      <c r="L57" s="202">
        <v>3859</v>
      </c>
      <c r="M57" s="202">
        <v>61</v>
      </c>
      <c r="N57" s="202">
        <v>23487.54</v>
      </c>
      <c r="O57" s="203">
        <f t="shared" si="1"/>
        <v>22035</v>
      </c>
      <c r="P57" s="203">
        <f t="shared" si="2"/>
        <v>67532.5</v>
      </c>
      <c r="Q57" s="203">
        <f t="shared" si="3"/>
        <v>587188.5</v>
      </c>
      <c r="R57" s="203">
        <f t="shared" si="4"/>
        <v>676756</v>
      </c>
      <c r="S57" s="203">
        <f t="shared" si="5"/>
        <v>9626.0409836065573</v>
      </c>
      <c r="T57" s="203">
        <f t="shared" si="6"/>
        <v>23487.54</v>
      </c>
      <c r="U57" s="203">
        <f t="shared" si="7"/>
        <v>3859</v>
      </c>
      <c r="V57" s="203">
        <f t="shared" si="8"/>
        <v>1469</v>
      </c>
      <c r="W57" s="203"/>
    </row>
    <row r="58" spans="1:23" x14ac:dyDescent="0.25">
      <c r="A58" s="200">
        <v>54</v>
      </c>
      <c r="B58" s="201" t="s">
        <v>92</v>
      </c>
      <c r="C58" s="200">
        <f t="shared" si="9"/>
        <v>34</v>
      </c>
      <c r="D58" s="200">
        <f t="shared" si="9"/>
        <v>12411.088</v>
      </c>
      <c r="E58" s="207"/>
      <c r="F58" s="202">
        <v>0</v>
      </c>
      <c r="G58" s="207">
        <v>2</v>
      </c>
      <c r="H58" s="202">
        <v>99</v>
      </c>
      <c r="I58" s="207">
        <v>5</v>
      </c>
      <c r="J58" s="202">
        <v>445</v>
      </c>
      <c r="K58" s="207">
        <v>1</v>
      </c>
      <c r="L58" s="202">
        <v>177</v>
      </c>
      <c r="M58" s="202">
        <v>26</v>
      </c>
      <c r="N58" s="202">
        <v>11690.088</v>
      </c>
      <c r="O58" s="203">
        <f t="shared" si="1"/>
        <v>8160.0000000000009</v>
      </c>
      <c r="P58" s="203">
        <f t="shared" si="2"/>
        <v>3097.5</v>
      </c>
      <c r="Q58" s="203">
        <f t="shared" si="3"/>
        <v>292252.2</v>
      </c>
      <c r="R58" s="203">
        <f t="shared" si="4"/>
        <v>303509.7</v>
      </c>
      <c r="S58" s="203">
        <f t="shared" si="5"/>
        <v>11240.469230769231</v>
      </c>
      <c r="T58" s="203">
        <f t="shared" si="6"/>
        <v>11690.088</v>
      </c>
      <c r="U58" s="203">
        <f t="shared" si="7"/>
        <v>177</v>
      </c>
      <c r="V58" s="203">
        <f t="shared" si="8"/>
        <v>544</v>
      </c>
      <c r="W58" s="203"/>
    </row>
    <row r="59" spans="1:23" x14ac:dyDescent="0.25">
      <c r="A59" s="200">
        <v>55</v>
      </c>
      <c r="B59" s="201" t="s">
        <v>95</v>
      </c>
      <c r="C59" s="200">
        <f t="shared" si="9"/>
        <v>111</v>
      </c>
      <c r="D59" s="200">
        <f t="shared" si="9"/>
        <v>13979</v>
      </c>
      <c r="E59" s="207">
        <v>10</v>
      </c>
      <c r="F59" s="202">
        <v>218</v>
      </c>
      <c r="G59" s="207">
        <v>21</v>
      </c>
      <c r="H59" s="202">
        <v>767</v>
      </c>
      <c r="I59" s="207">
        <v>35</v>
      </c>
      <c r="J59" s="202">
        <v>2881</v>
      </c>
      <c r="K59" s="207">
        <v>32</v>
      </c>
      <c r="L59" s="202">
        <v>4948</v>
      </c>
      <c r="M59" s="202">
        <v>13</v>
      </c>
      <c r="N59" s="202">
        <v>5165</v>
      </c>
      <c r="O59" s="203">
        <f t="shared" si="1"/>
        <v>57989.999999999993</v>
      </c>
      <c r="P59" s="203">
        <f t="shared" si="2"/>
        <v>86590</v>
      </c>
      <c r="Q59" s="203">
        <f t="shared" si="3"/>
        <v>129125</v>
      </c>
      <c r="R59" s="203">
        <f t="shared" si="4"/>
        <v>273705</v>
      </c>
      <c r="S59" s="203">
        <f t="shared" si="5"/>
        <v>9932.6923076923085</v>
      </c>
      <c r="T59" s="203">
        <f t="shared" si="6"/>
        <v>5165</v>
      </c>
      <c r="U59" s="203">
        <f t="shared" si="7"/>
        <v>4948</v>
      </c>
      <c r="V59" s="203">
        <f t="shared" si="8"/>
        <v>3866</v>
      </c>
      <c r="W59" s="203"/>
    </row>
    <row r="60" spans="1:23" x14ac:dyDescent="0.25">
      <c r="A60" s="200">
        <v>56</v>
      </c>
      <c r="B60" s="201" t="s">
        <v>96</v>
      </c>
      <c r="C60" s="200">
        <f t="shared" si="9"/>
        <v>50</v>
      </c>
      <c r="D60" s="200">
        <f t="shared" si="9"/>
        <v>11808</v>
      </c>
      <c r="E60" s="207">
        <v>2</v>
      </c>
      <c r="F60" s="202">
        <v>35</v>
      </c>
      <c r="G60" s="207">
        <v>2</v>
      </c>
      <c r="H60" s="202">
        <v>100</v>
      </c>
      <c r="I60" s="207">
        <v>13</v>
      </c>
      <c r="J60" s="202">
        <v>1197</v>
      </c>
      <c r="K60" s="207">
        <v>12</v>
      </c>
      <c r="L60" s="202">
        <v>1851</v>
      </c>
      <c r="M60" s="202">
        <v>21</v>
      </c>
      <c r="N60" s="202">
        <v>8625</v>
      </c>
      <c r="O60" s="203">
        <f t="shared" si="1"/>
        <v>19980</v>
      </c>
      <c r="P60" s="203">
        <f t="shared" si="2"/>
        <v>32392.500000000004</v>
      </c>
      <c r="Q60" s="203">
        <f t="shared" si="3"/>
        <v>215625</v>
      </c>
      <c r="R60" s="203">
        <f t="shared" si="4"/>
        <v>267997.5</v>
      </c>
      <c r="S60" s="203">
        <f t="shared" si="5"/>
        <v>10267.857142857143</v>
      </c>
      <c r="T60" s="203">
        <f t="shared" si="6"/>
        <v>8625</v>
      </c>
      <c r="U60" s="203">
        <f t="shared" si="7"/>
        <v>1851</v>
      </c>
      <c r="V60" s="203">
        <f t="shared" si="8"/>
        <v>1332</v>
      </c>
      <c r="W60" s="203"/>
    </row>
    <row r="61" spans="1:23" x14ac:dyDescent="0.25">
      <c r="A61" s="200">
        <v>57</v>
      </c>
      <c r="B61" s="201" t="s">
        <v>97</v>
      </c>
      <c r="C61" s="200">
        <f t="shared" si="9"/>
        <v>99</v>
      </c>
      <c r="D61" s="200">
        <f t="shared" si="9"/>
        <v>29720</v>
      </c>
      <c r="E61" s="207"/>
      <c r="F61" s="202">
        <v>0</v>
      </c>
      <c r="G61" s="207">
        <v>1</v>
      </c>
      <c r="H61" s="202">
        <v>27</v>
      </c>
      <c r="I61" s="207">
        <v>7</v>
      </c>
      <c r="J61" s="202">
        <v>657</v>
      </c>
      <c r="K61" s="207">
        <v>27</v>
      </c>
      <c r="L61" s="202">
        <v>3922</v>
      </c>
      <c r="M61" s="202">
        <v>64</v>
      </c>
      <c r="N61" s="202">
        <v>25114</v>
      </c>
      <c r="O61" s="203">
        <f t="shared" si="1"/>
        <v>10260</v>
      </c>
      <c r="P61" s="203">
        <f t="shared" si="2"/>
        <v>68635</v>
      </c>
      <c r="Q61" s="203">
        <f t="shared" si="3"/>
        <v>627850</v>
      </c>
      <c r="R61" s="203">
        <f t="shared" si="4"/>
        <v>706745</v>
      </c>
      <c r="S61" s="203">
        <f t="shared" si="5"/>
        <v>9810.15625</v>
      </c>
      <c r="T61" s="203">
        <f t="shared" si="6"/>
        <v>25114</v>
      </c>
      <c r="U61" s="203">
        <f t="shared" si="7"/>
        <v>3922</v>
      </c>
      <c r="V61" s="203">
        <f t="shared" si="8"/>
        <v>684</v>
      </c>
      <c r="W61" s="203"/>
    </row>
    <row r="62" spans="1:23" x14ac:dyDescent="0.25">
      <c r="A62" s="200">
        <v>58</v>
      </c>
      <c r="B62" s="201" t="s">
        <v>98</v>
      </c>
      <c r="C62" s="200">
        <f t="shared" si="9"/>
        <v>66</v>
      </c>
      <c r="D62" s="200">
        <f t="shared" si="9"/>
        <v>21838</v>
      </c>
      <c r="E62" s="207">
        <v>1</v>
      </c>
      <c r="F62" s="202">
        <v>25</v>
      </c>
      <c r="G62" s="207">
        <v>1</v>
      </c>
      <c r="H62" s="202">
        <v>50</v>
      </c>
      <c r="I62" s="207">
        <v>9</v>
      </c>
      <c r="J62" s="202">
        <v>815</v>
      </c>
      <c r="K62" s="207">
        <v>12</v>
      </c>
      <c r="L62" s="202">
        <v>2125</v>
      </c>
      <c r="M62" s="202">
        <v>43</v>
      </c>
      <c r="N62" s="202">
        <v>18823</v>
      </c>
      <c r="O62" s="203">
        <f t="shared" si="1"/>
        <v>13350</v>
      </c>
      <c r="P62" s="203">
        <f t="shared" si="2"/>
        <v>37187.5</v>
      </c>
      <c r="Q62" s="203">
        <f t="shared" si="3"/>
        <v>470575</v>
      </c>
      <c r="R62" s="203">
        <f t="shared" si="4"/>
        <v>521112.5</v>
      </c>
      <c r="S62" s="203">
        <f t="shared" si="5"/>
        <v>10943.60465116279</v>
      </c>
      <c r="T62" s="203">
        <f t="shared" si="6"/>
        <v>18823</v>
      </c>
      <c r="U62" s="203">
        <f t="shared" si="7"/>
        <v>2125</v>
      </c>
      <c r="V62" s="203">
        <f t="shared" si="8"/>
        <v>890</v>
      </c>
      <c r="W62" s="203"/>
    </row>
    <row r="63" spans="1:23" x14ac:dyDescent="0.25">
      <c r="A63" s="200">
        <v>59</v>
      </c>
      <c r="B63" s="201" t="s">
        <v>101</v>
      </c>
      <c r="C63" s="200">
        <f t="shared" si="9"/>
        <v>49</v>
      </c>
      <c r="D63" s="200">
        <f t="shared" si="9"/>
        <v>6554</v>
      </c>
      <c r="E63" s="207"/>
      <c r="F63" s="202">
        <v>0</v>
      </c>
      <c r="G63" s="207">
        <v>13</v>
      </c>
      <c r="H63" s="202">
        <v>535</v>
      </c>
      <c r="I63" s="207">
        <v>14</v>
      </c>
      <c r="J63" s="202">
        <v>1109</v>
      </c>
      <c r="K63" s="207">
        <v>10</v>
      </c>
      <c r="L63" s="202">
        <v>1474</v>
      </c>
      <c r="M63" s="202">
        <v>12</v>
      </c>
      <c r="N63" s="202">
        <v>3436</v>
      </c>
      <c r="O63" s="203">
        <f t="shared" si="1"/>
        <v>24660.000000000004</v>
      </c>
      <c r="P63" s="203">
        <f t="shared" si="2"/>
        <v>25795</v>
      </c>
      <c r="Q63" s="203">
        <f t="shared" si="3"/>
        <v>85900</v>
      </c>
      <c r="R63" s="203">
        <f t="shared" si="4"/>
        <v>136355</v>
      </c>
      <c r="S63" s="203">
        <f t="shared" si="5"/>
        <v>7158.333333333333</v>
      </c>
      <c r="T63" s="203">
        <f t="shared" si="6"/>
        <v>3436</v>
      </c>
      <c r="U63" s="203">
        <f t="shared" si="7"/>
        <v>1474</v>
      </c>
      <c r="V63" s="203">
        <f t="shared" si="8"/>
        <v>1644</v>
      </c>
      <c r="W63" s="203"/>
    </row>
    <row r="64" spans="1:23" x14ac:dyDescent="0.25">
      <c r="A64" s="200">
        <v>60</v>
      </c>
      <c r="B64" s="201" t="s">
        <v>102</v>
      </c>
      <c r="C64" s="200">
        <f t="shared" si="9"/>
        <v>70</v>
      </c>
      <c r="D64" s="200">
        <f t="shared" si="9"/>
        <v>9498</v>
      </c>
      <c r="E64" s="207">
        <v>3</v>
      </c>
      <c r="F64" s="202">
        <v>75</v>
      </c>
      <c r="G64" s="207">
        <v>13</v>
      </c>
      <c r="H64" s="202">
        <v>502</v>
      </c>
      <c r="I64" s="207">
        <v>25</v>
      </c>
      <c r="J64" s="202">
        <v>1935</v>
      </c>
      <c r="K64" s="207">
        <v>16</v>
      </c>
      <c r="L64" s="202">
        <v>2421</v>
      </c>
      <c r="M64" s="202">
        <v>13</v>
      </c>
      <c r="N64" s="202">
        <v>4565</v>
      </c>
      <c r="O64" s="203">
        <f t="shared" si="1"/>
        <v>37680</v>
      </c>
      <c r="P64" s="203">
        <f t="shared" si="2"/>
        <v>42367.5</v>
      </c>
      <c r="Q64" s="203">
        <f t="shared" si="3"/>
        <v>114125</v>
      </c>
      <c r="R64" s="203">
        <f t="shared" si="4"/>
        <v>194172.5</v>
      </c>
      <c r="S64" s="203">
        <f t="shared" si="5"/>
        <v>8778.8461538461543</v>
      </c>
      <c r="T64" s="203">
        <f t="shared" si="6"/>
        <v>4565</v>
      </c>
      <c r="U64" s="203">
        <f t="shared" si="7"/>
        <v>2421</v>
      </c>
      <c r="V64" s="203">
        <f t="shared" si="8"/>
        <v>2512</v>
      </c>
      <c r="W64" s="203"/>
    </row>
    <row r="65" spans="1:26" x14ac:dyDescent="0.25">
      <c r="A65" s="200">
        <v>61</v>
      </c>
      <c r="B65" s="201" t="s">
        <v>105</v>
      </c>
      <c r="C65" s="200">
        <f t="shared" si="9"/>
        <v>53</v>
      </c>
      <c r="D65" s="200">
        <f t="shared" si="9"/>
        <v>8747.17</v>
      </c>
      <c r="E65" s="207">
        <v>3</v>
      </c>
      <c r="F65" s="202">
        <v>64</v>
      </c>
      <c r="G65" s="207">
        <v>15</v>
      </c>
      <c r="H65" s="202">
        <v>594.9</v>
      </c>
      <c r="I65" s="207">
        <v>10</v>
      </c>
      <c r="J65" s="202">
        <v>694.2</v>
      </c>
      <c r="K65" s="207">
        <v>11</v>
      </c>
      <c r="L65" s="202">
        <v>1673.07</v>
      </c>
      <c r="M65" s="202">
        <v>14</v>
      </c>
      <c r="N65" s="202">
        <v>5721</v>
      </c>
      <c r="O65" s="203">
        <f t="shared" si="1"/>
        <v>20296.5</v>
      </c>
      <c r="P65" s="203">
        <f t="shared" si="2"/>
        <v>29278.724999999999</v>
      </c>
      <c r="Q65" s="203">
        <f t="shared" si="3"/>
        <v>143025</v>
      </c>
      <c r="R65" s="203">
        <f t="shared" si="4"/>
        <v>192600.22500000001</v>
      </c>
      <c r="S65" s="203">
        <f t="shared" si="5"/>
        <v>10216.071428571429</v>
      </c>
      <c r="T65" s="203">
        <f t="shared" si="6"/>
        <v>5721</v>
      </c>
      <c r="U65" s="203">
        <f t="shared" si="7"/>
        <v>1673.07</v>
      </c>
      <c r="V65" s="203">
        <f t="shared" si="8"/>
        <v>1353.1</v>
      </c>
      <c r="W65" s="203"/>
    </row>
    <row r="66" spans="1:26" x14ac:dyDescent="0.25">
      <c r="A66" s="200">
        <v>62</v>
      </c>
      <c r="B66" s="201" t="s">
        <v>106</v>
      </c>
      <c r="C66" s="200">
        <f t="shared" si="9"/>
        <v>130</v>
      </c>
      <c r="D66" s="200">
        <f t="shared" si="9"/>
        <v>20968.5</v>
      </c>
      <c r="E66" s="207">
        <v>3</v>
      </c>
      <c r="F66" s="202">
        <v>61</v>
      </c>
      <c r="G66" s="207">
        <v>3</v>
      </c>
      <c r="H66" s="202">
        <v>146</v>
      </c>
      <c r="I66" s="207">
        <v>43</v>
      </c>
      <c r="J66" s="202">
        <v>3595</v>
      </c>
      <c r="K66" s="207">
        <v>57</v>
      </c>
      <c r="L66" s="202">
        <v>8506.5</v>
      </c>
      <c r="M66" s="202">
        <v>24</v>
      </c>
      <c r="N66" s="202">
        <v>8660</v>
      </c>
      <c r="O66" s="203">
        <f t="shared" si="1"/>
        <v>57030.000000000007</v>
      </c>
      <c r="P66" s="203">
        <f t="shared" si="2"/>
        <v>148863.75</v>
      </c>
      <c r="Q66" s="203">
        <f t="shared" si="3"/>
        <v>216500</v>
      </c>
      <c r="R66" s="203">
        <f t="shared" si="4"/>
        <v>422393.75</v>
      </c>
      <c r="S66" s="203">
        <f t="shared" si="5"/>
        <v>9020.8333333333339</v>
      </c>
      <c r="T66" s="203">
        <f t="shared" si="6"/>
        <v>8660</v>
      </c>
      <c r="U66" s="203">
        <f t="shared" si="7"/>
        <v>8506.5</v>
      </c>
      <c r="V66" s="203">
        <f t="shared" si="8"/>
        <v>3802</v>
      </c>
      <c r="W66" s="203"/>
    </row>
    <row r="67" spans="1:26" x14ac:dyDescent="0.25">
      <c r="A67" s="200">
        <v>63</v>
      </c>
      <c r="B67" s="201" t="s">
        <v>107</v>
      </c>
      <c r="C67" s="200">
        <f t="shared" si="9"/>
        <v>37</v>
      </c>
      <c r="D67" s="200">
        <f t="shared" si="9"/>
        <v>10693.47</v>
      </c>
      <c r="E67" s="207"/>
      <c r="F67" s="202">
        <v>0</v>
      </c>
      <c r="G67" s="207">
        <v>2</v>
      </c>
      <c r="H67" s="202">
        <v>95</v>
      </c>
      <c r="I67" s="207">
        <v>6</v>
      </c>
      <c r="J67" s="202">
        <v>475</v>
      </c>
      <c r="K67" s="207">
        <v>9</v>
      </c>
      <c r="L67" s="202">
        <v>1367.2</v>
      </c>
      <c r="M67" s="202">
        <v>20</v>
      </c>
      <c r="N67" s="202">
        <v>8756.2699999999986</v>
      </c>
      <c r="O67" s="203">
        <f t="shared" si="1"/>
        <v>8550</v>
      </c>
      <c r="P67" s="203">
        <f t="shared" si="2"/>
        <v>23926</v>
      </c>
      <c r="Q67" s="203">
        <f t="shared" si="3"/>
        <v>218906.74999999997</v>
      </c>
      <c r="R67" s="203">
        <f t="shared" si="4"/>
        <v>251382.74999999997</v>
      </c>
      <c r="S67" s="203">
        <f t="shared" si="5"/>
        <v>10945.337499999998</v>
      </c>
      <c r="T67" s="203">
        <f t="shared" si="6"/>
        <v>8756.2699999999986</v>
      </c>
      <c r="U67" s="203">
        <f t="shared" si="7"/>
        <v>1367.2</v>
      </c>
      <c r="V67" s="203">
        <f t="shared" si="8"/>
        <v>570</v>
      </c>
      <c r="W67" s="203"/>
    </row>
    <row r="68" spans="1:26" x14ac:dyDescent="0.25">
      <c r="A68" s="200">
        <v>64</v>
      </c>
      <c r="B68" s="201" t="s">
        <v>110</v>
      </c>
      <c r="C68" s="200">
        <f t="shared" si="9"/>
        <v>126</v>
      </c>
      <c r="D68" s="200">
        <f t="shared" si="9"/>
        <v>17504</v>
      </c>
      <c r="E68" s="207">
        <v>6</v>
      </c>
      <c r="F68" s="202">
        <v>100</v>
      </c>
      <c r="G68" s="207">
        <v>31</v>
      </c>
      <c r="H68" s="202">
        <v>1340</v>
      </c>
      <c r="I68" s="207">
        <v>38</v>
      </c>
      <c r="J68" s="202">
        <v>3175</v>
      </c>
      <c r="K68" s="207">
        <v>27</v>
      </c>
      <c r="L68" s="202">
        <v>4586</v>
      </c>
      <c r="M68" s="202">
        <v>24</v>
      </c>
      <c r="N68" s="202">
        <v>8303</v>
      </c>
      <c r="O68" s="203">
        <f t="shared" si="1"/>
        <v>69225</v>
      </c>
      <c r="P68" s="203">
        <f t="shared" si="2"/>
        <v>80255</v>
      </c>
      <c r="Q68" s="203">
        <f t="shared" si="3"/>
        <v>207575</v>
      </c>
      <c r="R68" s="203">
        <f t="shared" si="4"/>
        <v>357055</v>
      </c>
      <c r="S68" s="203">
        <f t="shared" si="5"/>
        <v>8648.9583333333339</v>
      </c>
      <c r="T68" s="203">
        <f t="shared" si="6"/>
        <v>8303</v>
      </c>
      <c r="U68" s="203">
        <f t="shared" si="7"/>
        <v>4586</v>
      </c>
      <c r="V68" s="203">
        <f t="shared" si="8"/>
        <v>4615</v>
      </c>
      <c r="W68" s="203"/>
    </row>
    <row r="69" spans="1:26" x14ac:dyDescent="0.25">
      <c r="A69" s="200">
        <v>65</v>
      </c>
      <c r="B69" s="201" t="s">
        <v>111</v>
      </c>
      <c r="C69" s="200">
        <f t="shared" ref="C69:D78" si="10">E69+G69+I69+K69+M69</f>
        <v>87</v>
      </c>
      <c r="D69" s="200">
        <f t="shared" si="10"/>
        <v>8294</v>
      </c>
      <c r="E69" s="207">
        <v>3</v>
      </c>
      <c r="F69" s="202">
        <v>61</v>
      </c>
      <c r="G69" s="207">
        <v>26</v>
      </c>
      <c r="H69" s="202">
        <v>1012</v>
      </c>
      <c r="I69" s="207">
        <v>32</v>
      </c>
      <c r="J69" s="202">
        <v>2378</v>
      </c>
      <c r="K69" s="207">
        <v>21</v>
      </c>
      <c r="L69" s="202">
        <v>3221</v>
      </c>
      <c r="M69" s="202">
        <v>5</v>
      </c>
      <c r="N69" s="202">
        <v>1622</v>
      </c>
      <c r="O69" s="203">
        <f t="shared" ref="O69:O78" si="11">(J69+H69+F69)/100*1500</f>
        <v>51765</v>
      </c>
      <c r="P69" s="203">
        <f t="shared" ref="P69:P78" si="12">+L69/100*1750</f>
        <v>56367.5</v>
      </c>
      <c r="Q69" s="203">
        <f t="shared" ref="Q69:Q78" si="13">+N69/100*2500</f>
        <v>40550</v>
      </c>
      <c r="R69" s="203">
        <f t="shared" ref="R69:R78" si="14">SUM(O69:Q69)</f>
        <v>148682.5</v>
      </c>
      <c r="S69" s="203">
        <f t="shared" ref="S69:S78" si="15">+Q69/M69</f>
        <v>8110</v>
      </c>
      <c r="T69" s="203">
        <f t="shared" ref="T69:T78" si="16">+N69</f>
        <v>1622</v>
      </c>
      <c r="U69" s="203">
        <f t="shared" ref="U69:U78" si="17">+L69</f>
        <v>3221</v>
      </c>
      <c r="V69" s="203">
        <f t="shared" ref="V69:V78" si="18">+J69+H69+F69</f>
        <v>3451</v>
      </c>
      <c r="W69" s="203"/>
    </row>
    <row r="70" spans="1:26" x14ac:dyDescent="0.25">
      <c r="A70" s="200">
        <v>66</v>
      </c>
      <c r="B70" s="201" t="s">
        <v>112</v>
      </c>
      <c r="C70" s="200">
        <f t="shared" si="10"/>
        <v>94</v>
      </c>
      <c r="D70" s="200">
        <f t="shared" si="10"/>
        <v>11407</v>
      </c>
      <c r="E70" s="207">
        <v>9</v>
      </c>
      <c r="F70" s="202">
        <v>195</v>
      </c>
      <c r="G70" s="207">
        <v>17</v>
      </c>
      <c r="H70" s="202">
        <v>666</v>
      </c>
      <c r="I70" s="207">
        <v>31</v>
      </c>
      <c r="J70" s="202">
        <v>2266</v>
      </c>
      <c r="K70" s="207">
        <v>23</v>
      </c>
      <c r="L70" s="202">
        <v>3526</v>
      </c>
      <c r="M70" s="202">
        <v>14</v>
      </c>
      <c r="N70" s="202">
        <v>4754</v>
      </c>
      <c r="O70" s="203">
        <f t="shared" si="11"/>
        <v>46905</v>
      </c>
      <c r="P70" s="203">
        <f t="shared" si="12"/>
        <v>61705</v>
      </c>
      <c r="Q70" s="203">
        <f t="shared" si="13"/>
        <v>118850</v>
      </c>
      <c r="R70" s="203">
        <f t="shared" si="14"/>
        <v>227460</v>
      </c>
      <c r="S70" s="203">
        <f t="shared" si="15"/>
        <v>8489.2857142857138</v>
      </c>
      <c r="T70" s="203">
        <f t="shared" si="16"/>
        <v>4754</v>
      </c>
      <c r="U70" s="203">
        <f t="shared" si="17"/>
        <v>3526</v>
      </c>
      <c r="V70" s="203">
        <f t="shared" si="18"/>
        <v>3127</v>
      </c>
      <c r="W70" s="203"/>
    </row>
    <row r="71" spans="1:26" x14ac:dyDescent="0.25">
      <c r="A71" s="200">
        <v>67</v>
      </c>
      <c r="B71" s="201" t="s">
        <v>113</v>
      </c>
      <c r="C71" s="200">
        <f t="shared" si="10"/>
        <v>121</v>
      </c>
      <c r="D71" s="200">
        <f t="shared" si="10"/>
        <v>9666.1</v>
      </c>
      <c r="E71" s="207">
        <v>7</v>
      </c>
      <c r="F71" s="202">
        <v>135</v>
      </c>
      <c r="G71" s="207">
        <v>45</v>
      </c>
      <c r="H71" s="202">
        <v>1874</v>
      </c>
      <c r="I71" s="207">
        <v>56</v>
      </c>
      <c r="J71" s="202">
        <v>4403</v>
      </c>
      <c r="K71" s="207">
        <v>9</v>
      </c>
      <c r="L71" s="202">
        <v>1323</v>
      </c>
      <c r="M71" s="202">
        <v>4</v>
      </c>
      <c r="N71" s="202">
        <v>1931.1</v>
      </c>
      <c r="O71" s="203">
        <f t="shared" si="11"/>
        <v>96180</v>
      </c>
      <c r="P71" s="203">
        <f t="shared" si="12"/>
        <v>23152.5</v>
      </c>
      <c r="Q71" s="203">
        <f t="shared" si="13"/>
        <v>48277.5</v>
      </c>
      <c r="R71" s="203">
        <f t="shared" si="14"/>
        <v>167610</v>
      </c>
      <c r="S71" s="203">
        <f t="shared" si="15"/>
        <v>12069.375</v>
      </c>
      <c r="T71" s="203">
        <f t="shared" si="16"/>
        <v>1931.1</v>
      </c>
      <c r="U71" s="203">
        <f t="shared" si="17"/>
        <v>1323</v>
      </c>
      <c r="V71" s="203">
        <f t="shared" si="18"/>
        <v>6412</v>
      </c>
      <c r="W71" s="203"/>
    </row>
    <row r="72" spans="1:26" x14ac:dyDescent="0.25">
      <c r="A72" s="200">
        <v>68</v>
      </c>
      <c r="B72" s="201" t="s">
        <v>114</v>
      </c>
      <c r="C72" s="200">
        <f t="shared" si="10"/>
        <v>224</v>
      </c>
      <c r="D72" s="200">
        <f t="shared" si="10"/>
        <v>34379</v>
      </c>
      <c r="E72" s="207">
        <v>1</v>
      </c>
      <c r="F72" s="202">
        <v>20</v>
      </c>
      <c r="G72" s="207">
        <v>19</v>
      </c>
      <c r="H72" s="202">
        <v>893</v>
      </c>
      <c r="I72" s="207">
        <v>81</v>
      </c>
      <c r="J72" s="202">
        <v>6490</v>
      </c>
      <c r="K72" s="207">
        <v>74</v>
      </c>
      <c r="L72" s="202">
        <v>11050</v>
      </c>
      <c r="M72" s="202">
        <v>49</v>
      </c>
      <c r="N72" s="202">
        <v>15926</v>
      </c>
      <c r="O72" s="203">
        <f t="shared" si="11"/>
        <v>111045</v>
      </c>
      <c r="P72" s="203">
        <f t="shared" si="12"/>
        <v>193375</v>
      </c>
      <c r="Q72" s="203">
        <f t="shared" si="13"/>
        <v>398150</v>
      </c>
      <c r="R72" s="203">
        <f t="shared" si="14"/>
        <v>702570</v>
      </c>
      <c r="S72" s="203">
        <f t="shared" si="15"/>
        <v>8125.5102040816328</v>
      </c>
      <c r="T72" s="203">
        <f t="shared" si="16"/>
        <v>15926</v>
      </c>
      <c r="U72" s="203">
        <f t="shared" si="17"/>
        <v>11050</v>
      </c>
      <c r="V72" s="203">
        <f t="shared" si="18"/>
        <v>7403</v>
      </c>
      <c r="W72" s="203"/>
    </row>
    <row r="73" spans="1:26" x14ac:dyDescent="0.25">
      <c r="A73" s="200">
        <v>69</v>
      </c>
      <c r="B73" s="201" t="s">
        <v>117</v>
      </c>
      <c r="C73" s="200">
        <f t="shared" si="10"/>
        <v>58</v>
      </c>
      <c r="D73" s="200">
        <f t="shared" si="10"/>
        <v>13123.35</v>
      </c>
      <c r="E73" s="207">
        <v>4</v>
      </c>
      <c r="F73" s="202">
        <v>80</v>
      </c>
      <c r="G73" s="207">
        <v>3</v>
      </c>
      <c r="H73" s="202">
        <v>115</v>
      </c>
      <c r="I73" s="207">
        <v>9</v>
      </c>
      <c r="J73" s="202">
        <v>802</v>
      </c>
      <c r="K73" s="207">
        <v>16</v>
      </c>
      <c r="L73" s="202">
        <v>2380</v>
      </c>
      <c r="M73" s="202">
        <v>26</v>
      </c>
      <c r="N73" s="202">
        <v>9746.35</v>
      </c>
      <c r="O73" s="203">
        <f t="shared" si="11"/>
        <v>14955.000000000002</v>
      </c>
      <c r="P73" s="203">
        <f t="shared" si="12"/>
        <v>41650</v>
      </c>
      <c r="Q73" s="203">
        <f t="shared" si="13"/>
        <v>243658.75000000003</v>
      </c>
      <c r="R73" s="203">
        <f t="shared" si="14"/>
        <v>300263.75</v>
      </c>
      <c r="S73" s="203">
        <f t="shared" si="15"/>
        <v>9371.4903846153866</v>
      </c>
      <c r="T73" s="203">
        <f t="shared" si="16"/>
        <v>9746.35</v>
      </c>
      <c r="U73" s="203">
        <f t="shared" si="17"/>
        <v>2380</v>
      </c>
      <c r="V73" s="203">
        <f t="shared" si="18"/>
        <v>997</v>
      </c>
      <c r="W73" s="203"/>
    </row>
    <row r="74" spans="1:26" x14ac:dyDescent="0.25">
      <c r="A74" s="200">
        <v>70</v>
      </c>
      <c r="B74" s="201" t="s">
        <v>118</v>
      </c>
      <c r="C74" s="200">
        <f t="shared" si="10"/>
        <v>107</v>
      </c>
      <c r="D74" s="200">
        <f t="shared" si="10"/>
        <v>25334</v>
      </c>
      <c r="E74" s="207">
        <v>2</v>
      </c>
      <c r="F74" s="202">
        <v>37</v>
      </c>
      <c r="G74" s="207">
        <v>7</v>
      </c>
      <c r="H74" s="202">
        <v>299</v>
      </c>
      <c r="I74" s="207">
        <v>11</v>
      </c>
      <c r="J74" s="202">
        <v>855</v>
      </c>
      <c r="K74" s="207">
        <v>37</v>
      </c>
      <c r="L74" s="202">
        <v>5202.5</v>
      </c>
      <c r="M74" s="202">
        <v>50</v>
      </c>
      <c r="N74" s="202">
        <v>18940.5</v>
      </c>
      <c r="O74" s="203">
        <f t="shared" si="11"/>
        <v>17865</v>
      </c>
      <c r="P74" s="203">
        <f t="shared" si="12"/>
        <v>91043.75</v>
      </c>
      <c r="Q74" s="203">
        <f t="shared" si="13"/>
        <v>473512.5</v>
      </c>
      <c r="R74" s="203">
        <f t="shared" si="14"/>
        <v>582421.25</v>
      </c>
      <c r="S74" s="203">
        <f t="shared" si="15"/>
        <v>9470.25</v>
      </c>
      <c r="T74" s="203">
        <f t="shared" si="16"/>
        <v>18940.5</v>
      </c>
      <c r="U74" s="203">
        <f t="shared" si="17"/>
        <v>5202.5</v>
      </c>
      <c r="V74" s="203">
        <f t="shared" si="18"/>
        <v>1191</v>
      </c>
      <c r="W74" s="203"/>
    </row>
    <row r="75" spans="1:26" x14ac:dyDescent="0.25">
      <c r="A75" s="200">
        <v>71</v>
      </c>
      <c r="B75" s="201" t="s">
        <v>119</v>
      </c>
      <c r="C75" s="200">
        <f t="shared" si="10"/>
        <v>66</v>
      </c>
      <c r="D75" s="200">
        <f t="shared" si="10"/>
        <v>17270</v>
      </c>
      <c r="E75" s="207">
        <v>1</v>
      </c>
      <c r="F75" s="202">
        <v>25</v>
      </c>
      <c r="G75" s="207">
        <v>2</v>
      </c>
      <c r="H75" s="202">
        <v>85</v>
      </c>
      <c r="I75" s="207">
        <v>14</v>
      </c>
      <c r="J75" s="202">
        <v>1160</v>
      </c>
      <c r="K75" s="207">
        <v>20</v>
      </c>
      <c r="L75" s="202">
        <v>2968</v>
      </c>
      <c r="M75" s="202">
        <v>29</v>
      </c>
      <c r="N75" s="202">
        <v>13032</v>
      </c>
      <c r="O75" s="203">
        <f t="shared" si="11"/>
        <v>19050</v>
      </c>
      <c r="P75" s="203">
        <f t="shared" si="12"/>
        <v>51940</v>
      </c>
      <c r="Q75" s="203">
        <f t="shared" si="13"/>
        <v>325800</v>
      </c>
      <c r="R75" s="203">
        <f t="shared" si="14"/>
        <v>396790</v>
      </c>
      <c r="S75" s="203">
        <f t="shared" si="15"/>
        <v>11234.48275862069</v>
      </c>
      <c r="T75" s="203">
        <f t="shared" si="16"/>
        <v>13032</v>
      </c>
      <c r="U75" s="203">
        <f t="shared" si="17"/>
        <v>2968</v>
      </c>
      <c r="V75" s="203">
        <f t="shared" si="18"/>
        <v>1270</v>
      </c>
      <c r="W75" s="203"/>
    </row>
    <row r="76" spans="1:26" x14ac:dyDescent="0.25">
      <c r="A76" s="200">
        <v>72</v>
      </c>
      <c r="B76" s="201" t="s">
        <v>120</v>
      </c>
      <c r="C76" s="200">
        <f t="shared" si="10"/>
        <v>64</v>
      </c>
      <c r="D76" s="200">
        <f t="shared" si="10"/>
        <v>13665</v>
      </c>
      <c r="E76" s="207"/>
      <c r="F76" s="202">
        <v>0</v>
      </c>
      <c r="G76" s="207">
        <v>1</v>
      </c>
      <c r="H76" s="202">
        <v>50</v>
      </c>
      <c r="I76" s="207">
        <v>18</v>
      </c>
      <c r="J76" s="202">
        <v>1500</v>
      </c>
      <c r="K76" s="207">
        <v>20</v>
      </c>
      <c r="L76" s="202">
        <v>2997</v>
      </c>
      <c r="M76" s="202">
        <v>25</v>
      </c>
      <c r="N76" s="202">
        <v>9118</v>
      </c>
      <c r="O76" s="203">
        <f t="shared" si="11"/>
        <v>23250</v>
      </c>
      <c r="P76" s="203">
        <f t="shared" si="12"/>
        <v>52447.5</v>
      </c>
      <c r="Q76" s="203">
        <f t="shared" si="13"/>
        <v>227950.00000000003</v>
      </c>
      <c r="R76" s="203">
        <f t="shared" si="14"/>
        <v>303647.5</v>
      </c>
      <c r="S76" s="203">
        <f t="shared" si="15"/>
        <v>9118.0000000000018</v>
      </c>
      <c r="T76" s="203">
        <f t="shared" si="16"/>
        <v>9118</v>
      </c>
      <c r="U76" s="203">
        <f t="shared" si="17"/>
        <v>2997</v>
      </c>
      <c r="V76" s="203">
        <f t="shared" si="18"/>
        <v>1550</v>
      </c>
      <c r="W76" s="203"/>
    </row>
    <row r="77" spans="1:26" x14ac:dyDescent="0.25">
      <c r="A77" s="200">
        <v>73</v>
      </c>
      <c r="B77" s="201" t="s">
        <v>123</v>
      </c>
      <c r="C77" s="200">
        <f t="shared" si="10"/>
        <v>362</v>
      </c>
      <c r="D77" s="200">
        <f t="shared" si="10"/>
        <v>36479</v>
      </c>
      <c r="E77" s="207">
        <v>10</v>
      </c>
      <c r="F77" s="202">
        <v>225</v>
      </c>
      <c r="G77" s="207">
        <v>86</v>
      </c>
      <c r="H77" s="202">
        <v>3895</v>
      </c>
      <c r="I77" s="207">
        <v>206</v>
      </c>
      <c r="J77" s="202">
        <v>19401</v>
      </c>
      <c r="K77" s="207">
        <v>45</v>
      </c>
      <c r="L77" s="202">
        <v>7610</v>
      </c>
      <c r="M77" s="202">
        <v>15</v>
      </c>
      <c r="N77" s="202">
        <v>5348</v>
      </c>
      <c r="O77" s="203">
        <f t="shared" si="11"/>
        <v>352815</v>
      </c>
      <c r="P77" s="203">
        <f t="shared" si="12"/>
        <v>133175</v>
      </c>
      <c r="Q77" s="203">
        <f t="shared" si="13"/>
        <v>133700</v>
      </c>
      <c r="R77" s="203">
        <f t="shared" si="14"/>
        <v>619690</v>
      </c>
      <c r="S77" s="203">
        <f t="shared" si="15"/>
        <v>8913.3333333333339</v>
      </c>
      <c r="T77" s="203">
        <f t="shared" si="16"/>
        <v>5348</v>
      </c>
      <c r="U77" s="203">
        <f t="shared" si="17"/>
        <v>7610</v>
      </c>
      <c r="V77" s="203">
        <f t="shared" si="18"/>
        <v>23521</v>
      </c>
      <c r="W77" s="203"/>
    </row>
    <row r="78" spans="1:26" x14ac:dyDescent="0.25">
      <c r="A78" s="200">
        <v>74</v>
      </c>
      <c r="B78" s="201" t="s">
        <v>124</v>
      </c>
      <c r="C78" s="200">
        <f t="shared" si="10"/>
        <v>335</v>
      </c>
      <c r="D78" s="208">
        <f t="shared" si="10"/>
        <v>14934</v>
      </c>
      <c r="E78" s="207">
        <v>211</v>
      </c>
      <c r="F78" s="202">
        <v>2103</v>
      </c>
      <c r="G78" s="207">
        <v>27</v>
      </c>
      <c r="H78" s="202">
        <v>1136</v>
      </c>
      <c r="I78" s="207">
        <v>63</v>
      </c>
      <c r="J78" s="202">
        <v>4592</v>
      </c>
      <c r="K78" s="207">
        <v>27</v>
      </c>
      <c r="L78" s="202">
        <v>4024</v>
      </c>
      <c r="M78" s="202">
        <v>7</v>
      </c>
      <c r="N78" s="202">
        <v>3079</v>
      </c>
      <c r="O78" s="203">
        <f t="shared" si="11"/>
        <v>117465</v>
      </c>
      <c r="P78" s="203">
        <f t="shared" si="12"/>
        <v>70420</v>
      </c>
      <c r="Q78" s="203">
        <f t="shared" si="13"/>
        <v>76975</v>
      </c>
      <c r="R78" s="203">
        <f t="shared" si="14"/>
        <v>264860</v>
      </c>
      <c r="S78" s="203">
        <f t="shared" si="15"/>
        <v>10996.428571428571</v>
      </c>
      <c r="T78" s="203">
        <f t="shared" si="16"/>
        <v>3079</v>
      </c>
      <c r="U78" s="203">
        <f t="shared" si="17"/>
        <v>4024</v>
      </c>
      <c r="V78" s="203">
        <f t="shared" si="18"/>
        <v>7831</v>
      </c>
      <c r="W78" s="203"/>
    </row>
    <row r="79" spans="1:26" x14ac:dyDescent="0.25">
      <c r="A79" s="209"/>
      <c r="B79" s="209"/>
      <c r="C79" s="210">
        <f t="shared" ref="C79:R79" si="19">SUM(C5:C78)</f>
        <v>12525</v>
      </c>
      <c r="D79" s="210">
        <f t="shared" si="19"/>
        <v>1227662.0185509482</v>
      </c>
      <c r="E79" s="210">
        <f t="shared" si="19"/>
        <v>3682</v>
      </c>
      <c r="F79" s="210">
        <f t="shared" si="19"/>
        <v>50867.78</v>
      </c>
      <c r="G79" s="210">
        <f t="shared" si="19"/>
        <v>2848</v>
      </c>
      <c r="H79" s="210">
        <f t="shared" si="19"/>
        <v>108402.33</v>
      </c>
      <c r="I79" s="210">
        <f t="shared" si="19"/>
        <v>2736</v>
      </c>
      <c r="J79" s="210">
        <f t="shared" si="19"/>
        <v>208971.94</v>
      </c>
      <c r="K79" s="210">
        <f t="shared" si="19"/>
        <v>1754</v>
      </c>
      <c r="L79" s="210">
        <f t="shared" si="19"/>
        <v>264062.685</v>
      </c>
      <c r="M79" s="210">
        <f t="shared" si="19"/>
        <v>1505</v>
      </c>
      <c r="N79" s="210">
        <f t="shared" si="19"/>
        <v>595357.28355094802</v>
      </c>
      <c r="O79" s="210">
        <f t="shared" si="19"/>
        <v>5523630.75</v>
      </c>
      <c r="P79" s="210">
        <f t="shared" si="19"/>
        <v>4621096.9874999998</v>
      </c>
      <c r="Q79" s="210">
        <f t="shared" si="19"/>
        <v>14883932.088773698</v>
      </c>
      <c r="R79" s="210">
        <f t="shared" si="19"/>
        <v>25028659.826273702</v>
      </c>
      <c r="S79" s="211"/>
      <c r="T79" s="203"/>
      <c r="U79" s="203"/>
      <c r="V79" s="203"/>
      <c r="W79" s="211"/>
      <c r="Y79" s="203"/>
      <c r="Z79" s="205"/>
    </row>
    <row r="80" spans="1:26" x14ac:dyDescent="0.25">
      <c r="A80" s="212"/>
      <c r="B80" s="212" t="s">
        <v>156</v>
      </c>
      <c r="C80" s="213">
        <f>+AVERAGE(C5:C78)</f>
        <v>169.25675675675674</v>
      </c>
      <c r="D80" s="200">
        <f>F80+H80+J80+L80+N80</f>
        <v>0</v>
      </c>
      <c r="E80" s="213"/>
      <c r="F80" s="214"/>
      <c r="G80" s="213"/>
      <c r="H80" s="214"/>
      <c r="I80" s="213"/>
      <c r="J80" s="214"/>
      <c r="K80" s="213"/>
      <c r="L80" s="214"/>
      <c r="M80" s="214"/>
      <c r="N80" s="214"/>
      <c r="O80" s="213">
        <f>+AVERAGE(O5:O78)</f>
        <v>74643.658783783787</v>
      </c>
      <c r="P80" s="213">
        <f>+AVERAGE(P5:P78)</f>
        <v>62447.256587837837</v>
      </c>
      <c r="Q80" s="213">
        <f>+AVERAGE(Q5:Q78)</f>
        <v>201134.21741586077</v>
      </c>
      <c r="R80" s="213">
        <f>+AVERAGE(R5:R78)</f>
        <v>338225.13278748246</v>
      </c>
      <c r="S80" s="213">
        <f>+AVERAGE(S5:S78)</f>
        <v>10116.261616518294</v>
      </c>
      <c r="T80" s="203"/>
      <c r="U80" s="203"/>
      <c r="V80" s="203"/>
      <c r="W80" s="215"/>
    </row>
    <row r="81" spans="1:23" x14ac:dyDescent="0.25">
      <c r="A81" s="216"/>
      <c r="B81" s="216" t="s">
        <v>157</v>
      </c>
      <c r="C81" s="216"/>
      <c r="D81" s="216"/>
      <c r="E81" s="216"/>
      <c r="F81" s="217"/>
      <c r="G81" s="216"/>
      <c r="H81" s="217"/>
      <c r="I81" s="216"/>
      <c r="J81" s="217"/>
      <c r="K81" s="216"/>
      <c r="L81" s="217"/>
      <c r="M81" s="217"/>
      <c r="N81" s="217"/>
      <c r="O81" s="215">
        <f>+MAX(O5:O78)</f>
        <v>367113.6</v>
      </c>
      <c r="P81" s="215">
        <f>+MAX(P5:P78)</f>
        <v>193375</v>
      </c>
      <c r="Q81" s="215">
        <f>+MAX(Q5:Q78)</f>
        <v>627850</v>
      </c>
      <c r="R81" s="215">
        <f>+MAX(R5:R78)</f>
        <v>721586.1</v>
      </c>
      <c r="S81" s="215">
        <f>+MAX(S5:S78)</f>
        <v>17217.499999999996</v>
      </c>
      <c r="T81" s="203"/>
      <c r="U81" s="203"/>
      <c r="V81" s="203"/>
      <c r="W81" s="215"/>
    </row>
    <row r="82" spans="1:23" x14ac:dyDescent="0.25">
      <c r="A82" s="218"/>
      <c r="B82" s="218" t="s">
        <v>158</v>
      </c>
      <c r="C82" s="218"/>
      <c r="D82" s="218"/>
      <c r="E82" s="218"/>
      <c r="F82" s="219"/>
      <c r="G82" s="218"/>
      <c r="H82" s="219"/>
      <c r="I82" s="218"/>
      <c r="J82" s="219"/>
      <c r="K82" s="218"/>
      <c r="L82" s="219"/>
      <c r="M82" s="219"/>
      <c r="N82" s="219"/>
      <c r="O82" s="220">
        <f>+MIN(O5:O78)</f>
        <v>0</v>
      </c>
      <c r="P82" s="220">
        <f>+MIN(P5:P78)</f>
        <v>0</v>
      </c>
      <c r="Q82" s="220">
        <f>+MIN(Q5:Q78)</f>
        <v>15000</v>
      </c>
      <c r="R82" s="220">
        <f>+MIN(R5:R78)</f>
        <v>25575</v>
      </c>
      <c r="S82" s="220">
        <f>+MIN(S5:S78)</f>
        <v>6364.5000000000009</v>
      </c>
      <c r="T82" s="203"/>
      <c r="U82" s="203"/>
      <c r="V82" s="203"/>
      <c r="W82" s="215"/>
    </row>
    <row r="85" spans="1:23" x14ac:dyDescent="0.25">
      <c r="C85" s="200">
        <f t="shared" ref="C85:D88" si="20">E85+G85+I85+K85+M85</f>
        <v>111</v>
      </c>
      <c r="D85" s="200">
        <f t="shared" si="20"/>
        <v>13979</v>
      </c>
      <c r="E85" s="207">
        <v>10</v>
      </c>
      <c r="F85" s="202">
        <v>218</v>
      </c>
      <c r="G85" s="207">
        <v>21</v>
      </c>
      <c r="H85" s="202">
        <v>767</v>
      </c>
      <c r="I85" s="207">
        <v>35</v>
      </c>
      <c r="J85" s="202">
        <v>2881</v>
      </c>
      <c r="K85" s="207">
        <v>32</v>
      </c>
      <c r="L85" s="202">
        <v>4948</v>
      </c>
      <c r="M85" s="202">
        <v>13</v>
      </c>
      <c r="N85" s="202">
        <v>5165</v>
      </c>
    </row>
    <row r="86" spans="1:23" x14ac:dyDescent="0.25">
      <c r="C86" s="200">
        <f t="shared" si="20"/>
        <v>50</v>
      </c>
      <c r="D86" s="200">
        <f t="shared" si="20"/>
        <v>11808</v>
      </c>
      <c r="E86" s="207">
        <v>2</v>
      </c>
      <c r="F86" s="202">
        <v>35</v>
      </c>
      <c r="G86" s="207">
        <v>2</v>
      </c>
      <c r="H86" s="202">
        <v>100</v>
      </c>
      <c r="I86" s="207">
        <v>13</v>
      </c>
      <c r="J86" s="202">
        <v>1197</v>
      </c>
      <c r="K86" s="207">
        <v>12</v>
      </c>
      <c r="L86" s="202">
        <v>1851</v>
      </c>
      <c r="M86" s="202">
        <v>21</v>
      </c>
      <c r="N86" s="202">
        <v>8625</v>
      </c>
    </row>
    <row r="87" spans="1:23" x14ac:dyDescent="0.25">
      <c r="C87" s="200">
        <f t="shared" si="20"/>
        <v>99</v>
      </c>
      <c r="D87" s="200">
        <f t="shared" si="20"/>
        <v>29720</v>
      </c>
      <c r="E87" s="221">
        <v>0</v>
      </c>
      <c r="F87" s="202">
        <v>0</v>
      </c>
      <c r="G87" s="207">
        <v>1</v>
      </c>
      <c r="H87" s="202">
        <v>27</v>
      </c>
      <c r="I87" s="207">
        <v>7</v>
      </c>
      <c r="J87" s="202">
        <v>657</v>
      </c>
      <c r="K87" s="207">
        <v>27</v>
      </c>
      <c r="L87" s="202">
        <v>3922</v>
      </c>
      <c r="M87" s="202">
        <v>64</v>
      </c>
      <c r="N87" s="202">
        <v>25114</v>
      </c>
    </row>
    <row r="88" spans="1:23" x14ac:dyDescent="0.25">
      <c r="C88" s="200">
        <f t="shared" si="20"/>
        <v>66</v>
      </c>
      <c r="D88" s="200">
        <f t="shared" si="20"/>
        <v>21838</v>
      </c>
      <c r="E88" s="207">
        <v>1</v>
      </c>
      <c r="F88" s="202">
        <v>25</v>
      </c>
      <c r="G88" s="207">
        <v>1</v>
      </c>
      <c r="H88" s="202">
        <v>50</v>
      </c>
      <c r="I88" s="207">
        <v>9</v>
      </c>
      <c r="J88" s="202">
        <v>815</v>
      </c>
      <c r="K88" s="207">
        <v>12</v>
      </c>
      <c r="L88" s="202">
        <v>2125</v>
      </c>
      <c r="M88" s="202">
        <v>43</v>
      </c>
      <c r="N88" s="202">
        <v>18823</v>
      </c>
    </row>
    <row r="90" spans="1:23" x14ac:dyDescent="0.25">
      <c r="D90" s="190" t="s">
        <v>140</v>
      </c>
      <c r="E90" s="207">
        <v>10</v>
      </c>
      <c r="F90" s="207">
        <v>2</v>
      </c>
      <c r="G90" s="221">
        <v>0</v>
      </c>
      <c r="H90" s="207">
        <v>1</v>
      </c>
      <c r="I90" s="222">
        <f>SUM(E90:H90)</f>
        <v>13</v>
      </c>
    </row>
    <row r="91" spans="1:23" x14ac:dyDescent="0.25">
      <c r="E91" s="202">
        <v>218</v>
      </c>
      <c r="F91" s="202">
        <v>35</v>
      </c>
      <c r="G91" s="202">
        <v>0</v>
      </c>
      <c r="H91" s="202">
        <v>25</v>
      </c>
      <c r="I91" s="222">
        <f t="shared" ref="I91:I99" si="21">SUM(E91:H91)</f>
        <v>278</v>
      </c>
    </row>
    <row r="92" spans="1:23" x14ac:dyDescent="0.25">
      <c r="D92" s="190" t="s">
        <v>141</v>
      </c>
      <c r="E92" s="207">
        <v>21</v>
      </c>
      <c r="F92" s="207">
        <v>2</v>
      </c>
      <c r="G92" s="207">
        <v>1</v>
      </c>
      <c r="H92" s="207">
        <v>1</v>
      </c>
      <c r="I92" s="222">
        <f t="shared" si="21"/>
        <v>25</v>
      </c>
    </row>
    <row r="93" spans="1:23" x14ac:dyDescent="0.25">
      <c r="E93" s="202">
        <v>767</v>
      </c>
      <c r="F93" s="202">
        <v>100</v>
      </c>
      <c r="G93" s="202">
        <v>27</v>
      </c>
      <c r="H93" s="202">
        <v>50</v>
      </c>
      <c r="I93" s="222">
        <f t="shared" si="21"/>
        <v>944</v>
      </c>
    </row>
    <row r="94" spans="1:23" x14ac:dyDescent="0.25">
      <c r="D94" s="190" t="s">
        <v>142</v>
      </c>
      <c r="E94" s="207">
        <v>35</v>
      </c>
      <c r="F94" s="207">
        <v>13</v>
      </c>
      <c r="G94" s="207">
        <v>7</v>
      </c>
      <c r="H94" s="207">
        <v>9</v>
      </c>
      <c r="I94" s="222">
        <f t="shared" si="21"/>
        <v>64</v>
      </c>
    </row>
    <row r="95" spans="1:23" x14ac:dyDescent="0.25">
      <c r="E95" s="202">
        <v>2881</v>
      </c>
      <c r="F95" s="202">
        <v>1197</v>
      </c>
      <c r="G95" s="202">
        <v>657</v>
      </c>
      <c r="H95" s="202">
        <v>815</v>
      </c>
      <c r="I95" s="222">
        <f t="shared" si="21"/>
        <v>5550</v>
      </c>
    </row>
    <row r="96" spans="1:23" x14ac:dyDescent="0.25">
      <c r="D96" s="190" t="s">
        <v>143</v>
      </c>
      <c r="E96" s="207">
        <v>32</v>
      </c>
      <c r="F96" s="207">
        <v>12</v>
      </c>
      <c r="G96" s="207">
        <v>27</v>
      </c>
      <c r="H96" s="207">
        <v>12</v>
      </c>
      <c r="I96" s="222">
        <f t="shared" si="21"/>
        <v>83</v>
      </c>
    </row>
    <row r="97" spans="4:9" x14ac:dyDescent="0.25">
      <c r="E97" s="202">
        <v>4948</v>
      </c>
      <c r="F97" s="202">
        <v>1851</v>
      </c>
      <c r="G97" s="202">
        <v>3922</v>
      </c>
      <c r="H97" s="202">
        <v>2125</v>
      </c>
      <c r="I97" s="222">
        <f t="shared" si="21"/>
        <v>12846</v>
      </c>
    </row>
    <row r="98" spans="4:9" x14ac:dyDescent="0.25">
      <c r="D98" s="190" t="s">
        <v>144</v>
      </c>
      <c r="E98" s="202">
        <v>13</v>
      </c>
      <c r="F98" s="202">
        <v>21</v>
      </c>
      <c r="G98" s="202">
        <v>64</v>
      </c>
      <c r="H98" s="202">
        <v>43</v>
      </c>
      <c r="I98" s="222">
        <f t="shared" si="21"/>
        <v>141</v>
      </c>
    </row>
    <row r="99" spans="4:9" x14ac:dyDescent="0.25">
      <c r="E99" s="202">
        <v>5165</v>
      </c>
      <c r="F99" s="202">
        <v>8625</v>
      </c>
      <c r="G99" s="202">
        <v>25114</v>
      </c>
      <c r="H99" s="202">
        <v>18823</v>
      </c>
      <c r="I99" s="222">
        <f t="shared" si="21"/>
        <v>57727</v>
      </c>
    </row>
  </sheetData>
  <mergeCells count="9">
    <mergeCell ref="A1:O1"/>
    <mergeCell ref="C2:N2"/>
    <mergeCell ref="C3:D3"/>
    <mergeCell ref="E3:F3"/>
    <mergeCell ref="G3:H3"/>
    <mergeCell ref="I3:J3"/>
    <mergeCell ref="K3:L3"/>
    <mergeCell ref="M3:N3"/>
    <mergeCell ref="O3:Q3"/>
  </mergeCells>
  <printOptions horizontalCentered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zoomScaleNormal="100" workbookViewId="0">
      <selection activeCell="J90" sqref="J90"/>
    </sheetView>
  </sheetViews>
  <sheetFormatPr defaultRowHeight="12.75" x14ac:dyDescent="0.25"/>
  <cols>
    <col min="1" max="1" width="5" style="190" customWidth="1"/>
    <col min="2" max="2" width="15" style="190" customWidth="1"/>
    <col min="3" max="3" width="5.85546875" style="190" bestFit="1" customWidth="1"/>
    <col min="4" max="4" width="7.140625" style="190" customWidth="1"/>
    <col min="5" max="5" width="5" style="190" customWidth="1"/>
    <col min="6" max="6" width="6.7109375" style="202" bestFit="1" customWidth="1"/>
    <col min="7" max="7" width="5" style="190" customWidth="1"/>
    <col min="8" max="8" width="6.7109375" style="202" bestFit="1" customWidth="1"/>
    <col min="9" max="9" width="9.5703125" style="190" hidden="1" customWidth="1"/>
    <col min="10" max="11" width="0" style="190" hidden="1" customWidth="1"/>
    <col min="12" max="12" width="1.7109375" style="190" hidden="1" customWidth="1"/>
    <col min="13" max="13" width="7.42578125" style="190" hidden="1" customWidth="1"/>
    <col min="14" max="14" width="12.140625" style="190" hidden="1" customWidth="1"/>
    <col min="15" max="16" width="0" style="190" hidden="1" customWidth="1"/>
    <col min="17" max="17" width="9.5703125" style="190" hidden="1" customWidth="1"/>
    <col min="18" max="18" width="1.7109375" style="190" hidden="1" customWidth="1"/>
    <col min="19" max="19" width="10.42578125" style="190" hidden="1" customWidth="1"/>
    <col min="20" max="20" width="9.85546875" style="190" hidden="1" customWidth="1"/>
    <col min="21" max="21" width="9.28515625" style="190" hidden="1" customWidth="1"/>
    <col min="22" max="22" width="7.7109375" style="190" hidden="1" customWidth="1"/>
    <col min="23" max="34" width="9.28515625" style="190" hidden="1" customWidth="1"/>
    <col min="35" max="16384" width="9.140625" style="190"/>
  </cols>
  <sheetData>
    <row r="1" spans="1:34" x14ac:dyDescent="0.25">
      <c r="A1" s="190" t="s">
        <v>159</v>
      </c>
      <c r="F1" s="190"/>
      <c r="H1" s="190"/>
    </row>
    <row r="2" spans="1:34" ht="12.75" customHeight="1" x14ac:dyDescent="0.25">
      <c r="A2" s="191"/>
      <c r="B2" s="191"/>
      <c r="C2" s="326"/>
      <c r="D2" s="326"/>
      <c r="E2" s="326"/>
      <c r="F2" s="326"/>
      <c r="G2" s="326"/>
      <c r="H2" s="326"/>
      <c r="N2" s="223"/>
    </row>
    <row r="3" spans="1:34" ht="12.75" customHeight="1" x14ac:dyDescent="0.25">
      <c r="A3" s="193" t="s">
        <v>138</v>
      </c>
      <c r="B3" s="193" t="s">
        <v>139</v>
      </c>
      <c r="C3" s="327" t="s">
        <v>4</v>
      </c>
      <c r="D3" s="327"/>
      <c r="E3" s="327" t="s">
        <v>160</v>
      </c>
      <c r="F3" s="327"/>
      <c r="G3" s="327" t="s">
        <v>161</v>
      </c>
      <c r="H3" s="327"/>
      <c r="I3" s="331" t="s">
        <v>162</v>
      </c>
      <c r="N3" s="331" t="s">
        <v>162</v>
      </c>
    </row>
    <row r="4" spans="1:34" x14ac:dyDescent="0.25">
      <c r="A4" s="191"/>
      <c r="B4" s="191"/>
      <c r="C4" s="195" t="s">
        <v>14</v>
      </c>
      <c r="D4" s="195" t="s">
        <v>136</v>
      </c>
      <c r="E4" s="195" t="s">
        <v>14</v>
      </c>
      <c r="F4" s="196" t="s">
        <v>136</v>
      </c>
      <c r="G4" s="195" t="s">
        <v>14</v>
      </c>
      <c r="H4" s="196" t="s">
        <v>136</v>
      </c>
      <c r="I4" s="332"/>
      <c r="K4" s="192" t="s">
        <v>163</v>
      </c>
      <c r="L4" s="192"/>
      <c r="M4" s="192" t="s">
        <v>164</v>
      </c>
      <c r="N4" s="332"/>
    </row>
    <row r="5" spans="1:34" x14ac:dyDescent="0.25">
      <c r="A5" s="200">
        <v>1</v>
      </c>
      <c r="B5" s="201" t="s">
        <v>20</v>
      </c>
      <c r="C5" s="200">
        <f t="shared" ref="C5:D20" si="0">E5+G5</f>
        <v>11</v>
      </c>
      <c r="D5" s="200">
        <f t="shared" si="0"/>
        <v>18625</v>
      </c>
      <c r="E5" s="207">
        <v>7</v>
      </c>
      <c r="F5" s="202">
        <v>8839</v>
      </c>
      <c r="G5" s="207">
        <v>4</v>
      </c>
      <c r="H5" s="202">
        <v>9786</v>
      </c>
      <c r="J5" s="206">
        <f t="shared" ref="J5:J22" si="1">+D5*I$23</f>
        <v>302285.80169672146</v>
      </c>
      <c r="K5" s="205">
        <f t="shared" ref="K5:K20" si="2">1000*$I$23</f>
        <v>16230.110158213232</v>
      </c>
      <c r="M5" s="205">
        <f t="shared" ref="M5:M20" si="3">3000*$I$23</f>
        <v>48690.330474639697</v>
      </c>
      <c r="N5" s="224">
        <f>(H5+F5)/100*2500</f>
        <v>465625</v>
      </c>
      <c r="O5" s="205">
        <f t="shared" ref="O5:O20" si="4">+N5/C5</f>
        <v>42329.545454545456</v>
      </c>
      <c r="P5" s="224">
        <f t="shared" ref="P5:P20" si="5">1000*25</f>
        <v>25000</v>
      </c>
      <c r="Q5" s="224">
        <f t="shared" ref="Q5:Q20" si="6">3000*25</f>
        <v>75000</v>
      </c>
      <c r="S5" s="224">
        <v>18625</v>
      </c>
      <c r="T5" s="224">
        <v>31159</v>
      </c>
      <c r="U5" s="224">
        <v>26267</v>
      </c>
      <c r="V5" s="224">
        <v>43283</v>
      </c>
      <c r="W5" s="224">
        <v>12428</v>
      </c>
      <c r="X5" s="225">
        <v>11257</v>
      </c>
      <c r="Y5" s="224">
        <v>33297</v>
      </c>
      <c r="Z5" s="225">
        <v>15890</v>
      </c>
      <c r="AA5" s="224">
        <v>69645</v>
      </c>
      <c r="AB5" s="224">
        <v>47583.624457334467</v>
      </c>
      <c r="AC5" s="224">
        <v>36604</v>
      </c>
      <c r="AD5" s="224">
        <v>7563</v>
      </c>
      <c r="AE5" s="224">
        <v>23292</v>
      </c>
      <c r="AF5" s="224">
        <v>23611</v>
      </c>
      <c r="AG5" s="224">
        <v>31155</v>
      </c>
      <c r="AH5" s="224">
        <v>6760</v>
      </c>
    </row>
    <row r="6" spans="1:34" x14ac:dyDescent="0.25">
      <c r="A6" s="200">
        <v>2</v>
      </c>
      <c r="B6" s="201" t="s">
        <v>165</v>
      </c>
      <c r="C6" s="200">
        <f t="shared" si="0"/>
        <v>21</v>
      </c>
      <c r="D6" s="200">
        <f t="shared" si="0"/>
        <v>31159</v>
      </c>
      <c r="E6" s="207">
        <v>17</v>
      </c>
      <c r="F6" s="202">
        <v>21846</v>
      </c>
      <c r="G6" s="207">
        <v>4</v>
      </c>
      <c r="H6" s="202">
        <v>9313</v>
      </c>
      <c r="J6" s="206">
        <f t="shared" si="1"/>
        <v>505714.0024197661</v>
      </c>
      <c r="K6" s="205">
        <f t="shared" si="2"/>
        <v>16230.110158213232</v>
      </c>
      <c r="M6" s="205">
        <f t="shared" si="3"/>
        <v>48690.330474639697</v>
      </c>
      <c r="N6" s="224">
        <f>(H6+F6)/100*2500</f>
        <v>778974.99999999988</v>
      </c>
      <c r="O6" s="205">
        <f t="shared" si="4"/>
        <v>37094.047619047611</v>
      </c>
      <c r="P6" s="224">
        <f t="shared" si="5"/>
        <v>25000</v>
      </c>
      <c r="Q6" s="224">
        <f t="shared" si="6"/>
        <v>75000</v>
      </c>
    </row>
    <row r="7" spans="1:34" x14ac:dyDescent="0.25">
      <c r="A7" s="200">
        <v>3</v>
      </c>
      <c r="B7" s="201" t="s">
        <v>166</v>
      </c>
      <c r="C7" s="200">
        <f t="shared" si="0"/>
        <v>15</v>
      </c>
      <c r="D7" s="200">
        <f t="shared" si="0"/>
        <v>26267</v>
      </c>
      <c r="E7" s="207">
        <v>11</v>
      </c>
      <c r="F7" s="202">
        <v>16971</v>
      </c>
      <c r="G7" s="207">
        <v>4</v>
      </c>
      <c r="H7" s="202">
        <v>9296</v>
      </c>
      <c r="J7" s="206">
        <f t="shared" si="1"/>
        <v>426316.30352578696</v>
      </c>
      <c r="K7" s="205">
        <f t="shared" si="2"/>
        <v>16230.110158213232</v>
      </c>
      <c r="M7" s="205">
        <f t="shared" si="3"/>
        <v>48690.330474639697</v>
      </c>
      <c r="N7" s="224">
        <f>(H7+F7)/100*2500</f>
        <v>656675</v>
      </c>
      <c r="O7" s="205">
        <f t="shared" si="4"/>
        <v>43778.333333333336</v>
      </c>
      <c r="P7" s="224">
        <f t="shared" si="5"/>
        <v>25000</v>
      </c>
      <c r="Q7" s="224">
        <f t="shared" si="6"/>
        <v>75000</v>
      </c>
    </row>
    <row r="8" spans="1:34" x14ac:dyDescent="0.25">
      <c r="A8" s="200">
        <v>4</v>
      </c>
      <c r="B8" s="201" t="s">
        <v>167</v>
      </c>
      <c r="C8" s="200">
        <f t="shared" si="0"/>
        <v>28</v>
      </c>
      <c r="D8" s="200">
        <f t="shared" si="0"/>
        <v>43283</v>
      </c>
      <c r="E8" s="207">
        <v>24</v>
      </c>
      <c r="F8" s="202">
        <v>33743</v>
      </c>
      <c r="G8" s="207">
        <v>4</v>
      </c>
      <c r="H8" s="202">
        <v>9540</v>
      </c>
      <c r="J8" s="206">
        <f t="shared" si="1"/>
        <v>702487.85797794338</v>
      </c>
      <c r="K8" s="205">
        <f t="shared" si="2"/>
        <v>16230.110158213232</v>
      </c>
      <c r="M8" s="205">
        <f t="shared" si="3"/>
        <v>48690.330474639697</v>
      </c>
      <c r="N8" s="224">
        <f>(H8+F8)/100*2500</f>
        <v>1082075</v>
      </c>
      <c r="O8" s="205">
        <f t="shared" si="4"/>
        <v>38645.535714285717</v>
      </c>
      <c r="P8" s="224">
        <f t="shared" si="5"/>
        <v>25000</v>
      </c>
      <c r="Q8" s="224">
        <f t="shared" si="6"/>
        <v>75000</v>
      </c>
    </row>
    <row r="9" spans="1:34" x14ac:dyDescent="0.25">
      <c r="A9" s="200">
        <v>5</v>
      </c>
      <c r="B9" s="201" t="s">
        <v>48</v>
      </c>
      <c r="C9" s="200">
        <f t="shared" si="0"/>
        <v>8</v>
      </c>
      <c r="D9" s="200">
        <f t="shared" si="0"/>
        <v>12428</v>
      </c>
      <c r="E9" s="207">
        <v>7</v>
      </c>
      <c r="F9" s="202">
        <v>9428</v>
      </c>
      <c r="G9" s="207">
        <v>1</v>
      </c>
      <c r="H9" s="202">
        <v>3000</v>
      </c>
      <c r="J9" s="206">
        <f t="shared" si="1"/>
        <v>201707.80904627405</v>
      </c>
      <c r="K9" s="205">
        <f t="shared" si="2"/>
        <v>16230.110158213232</v>
      </c>
      <c r="M9" s="205">
        <f t="shared" si="3"/>
        <v>48690.330474639697</v>
      </c>
      <c r="N9" s="224">
        <f>(H9+F9)/100*2500</f>
        <v>310700</v>
      </c>
      <c r="O9" s="205">
        <f t="shared" si="4"/>
        <v>38837.5</v>
      </c>
      <c r="P9" s="224">
        <f t="shared" si="5"/>
        <v>25000</v>
      </c>
      <c r="Q9" s="224">
        <f t="shared" si="6"/>
        <v>75000</v>
      </c>
    </row>
    <row r="10" spans="1:34" hidden="1" x14ac:dyDescent="0.25">
      <c r="A10" s="226">
        <v>6</v>
      </c>
      <c r="B10" s="227" t="s">
        <v>55</v>
      </c>
      <c r="C10" s="226">
        <f t="shared" si="0"/>
        <v>7</v>
      </c>
      <c r="D10" s="226">
        <f t="shared" si="0"/>
        <v>11257</v>
      </c>
      <c r="E10" s="228">
        <v>5</v>
      </c>
      <c r="F10" s="229">
        <v>6623</v>
      </c>
      <c r="G10" s="228">
        <v>2</v>
      </c>
      <c r="H10" s="229">
        <v>4634</v>
      </c>
      <c r="I10" s="230"/>
      <c r="J10" s="231">
        <f t="shared" si="1"/>
        <v>182702.35005100636</v>
      </c>
      <c r="K10" s="232">
        <f t="shared" si="2"/>
        <v>16230.110158213232</v>
      </c>
      <c r="L10" s="230"/>
      <c r="M10" s="232">
        <f t="shared" si="3"/>
        <v>48690.330474639697</v>
      </c>
      <c r="N10" s="233">
        <v>0</v>
      </c>
      <c r="O10" s="232">
        <f t="shared" si="4"/>
        <v>0</v>
      </c>
      <c r="P10" s="224">
        <f t="shared" si="5"/>
        <v>25000</v>
      </c>
      <c r="Q10" s="224">
        <f t="shared" si="6"/>
        <v>75000</v>
      </c>
      <c r="S10" s="234"/>
    </row>
    <row r="11" spans="1:34" x14ac:dyDescent="0.25">
      <c r="A11" s="200">
        <v>7</v>
      </c>
      <c r="B11" s="201" t="s">
        <v>168</v>
      </c>
      <c r="C11" s="200">
        <f t="shared" si="0"/>
        <v>21</v>
      </c>
      <c r="D11" s="200">
        <f t="shared" si="0"/>
        <v>33297</v>
      </c>
      <c r="E11" s="207">
        <v>17</v>
      </c>
      <c r="F11" s="202">
        <v>23474</v>
      </c>
      <c r="G11" s="207">
        <v>4</v>
      </c>
      <c r="H11" s="202">
        <v>9823</v>
      </c>
      <c r="J11" s="206">
        <f t="shared" si="1"/>
        <v>540413.97793802596</v>
      </c>
      <c r="K11" s="205">
        <f t="shared" si="2"/>
        <v>16230.110158213232</v>
      </c>
      <c r="M11" s="205">
        <f t="shared" si="3"/>
        <v>48690.330474639697</v>
      </c>
      <c r="N11" s="224">
        <f>(H11+F11)/100*2500</f>
        <v>832425.00000000012</v>
      </c>
      <c r="O11" s="205">
        <f t="shared" si="4"/>
        <v>39639.285714285717</v>
      </c>
      <c r="P11" s="224">
        <f t="shared" si="5"/>
        <v>25000</v>
      </c>
      <c r="Q11" s="224">
        <f t="shared" si="6"/>
        <v>75000</v>
      </c>
    </row>
    <row r="12" spans="1:34" hidden="1" x14ac:dyDescent="0.25">
      <c r="A12" s="226">
        <v>8</v>
      </c>
      <c r="B12" s="227" t="s">
        <v>169</v>
      </c>
      <c r="C12" s="226">
        <f t="shared" si="0"/>
        <v>10</v>
      </c>
      <c r="D12" s="226">
        <f t="shared" si="0"/>
        <v>15890</v>
      </c>
      <c r="E12" s="228">
        <v>8</v>
      </c>
      <c r="F12" s="229">
        <v>10970</v>
      </c>
      <c r="G12" s="228">
        <v>2</v>
      </c>
      <c r="H12" s="229">
        <v>4920</v>
      </c>
      <c r="I12" s="230"/>
      <c r="J12" s="231">
        <f t="shared" si="1"/>
        <v>257896.45041400826</v>
      </c>
      <c r="K12" s="232">
        <f t="shared" si="2"/>
        <v>16230.110158213232</v>
      </c>
      <c r="L12" s="230"/>
      <c r="M12" s="232">
        <f t="shared" si="3"/>
        <v>48690.330474639697</v>
      </c>
      <c r="N12" s="233">
        <v>0</v>
      </c>
      <c r="O12" s="232">
        <f t="shared" si="4"/>
        <v>0</v>
      </c>
      <c r="P12" s="224">
        <f t="shared" si="5"/>
        <v>25000</v>
      </c>
      <c r="Q12" s="224">
        <f t="shared" si="6"/>
        <v>75000</v>
      </c>
      <c r="S12" s="234"/>
    </row>
    <row r="13" spans="1:34" x14ac:dyDescent="0.25">
      <c r="A13" s="200">
        <v>9</v>
      </c>
      <c r="B13" s="201" t="s">
        <v>170</v>
      </c>
      <c r="C13" s="200">
        <f t="shared" si="0"/>
        <v>46</v>
      </c>
      <c r="D13" s="200">
        <f t="shared" si="0"/>
        <v>69645</v>
      </c>
      <c r="E13" s="207">
        <v>40</v>
      </c>
      <c r="F13" s="202">
        <v>55980</v>
      </c>
      <c r="G13" s="207">
        <v>6</v>
      </c>
      <c r="H13" s="202">
        <v>13665</v>
      </c>
      <c r="J13" s="206">
        <f t="shared" si="1"/>
        <v>1130346.0219687605</v>
      </c>
      <c r="K13" s="205">
        <f t="shared" si="2"/>
        <v>16230.110158213232</v>
      </c>
      <c r="M13" s="205">
        <f t="shared" si="3"/>
        <v>48690.330474639697</v>
      </c>
      <c r="N13" s="224">
        <f t="shared" ref="N13:N20" si="7">(H13+F13)/100*2500</f>
        <v>1741125</v>
      </c>
      <c r="O13" s="205">
        <f t="shared" si="4"/>
        <v>37850.543478260872</v>
      </c>
      <c r="P13" s="224">
        <f t="shared" si="5"/>
        <v>25000</v>
      </c>
      <c r="Q13" s="224">
        <f t="shared" si="6"/>
        <v>75000</v>
      </c>
    </row>
    <row r="14" spans="1:34" x14ac:dyDescent="0.25">
      <c r="A14" s="200">
        <v>10</v>
      </c>
      <c r="B14" s="201" t="s">
        <v>171</v>
      </c>
      <c r="C14" s="200">
        <f t="shared" si="0"/>
        <v>31</v>
      </c>
      <c r="D14" s="200">
        <f t="shared" si="0"/>
        <v>47583.624457334467</v>
      </c>
      <c r="E14" s="207">
        <v>23</v>
      </c>
      <c r="F14" s="202">
        <v>29681.306457334467</v>
      </c>
      <c r="G14" s="207">
        <v>8</v>
      </c>
      <c r="H14" s="202">
        <v>17902.317999999999</v>
      </c>
      <c r="J14" s="206">
        <f t="shared" si="1"/>
        <v>772287.46666958777</v>
      </c>
      <c r="K14" s="205">
        <f t="shared" si="2"/>
        <v>16230.110158213232</v>
      </c>
      <c r="M14" s="205">
        <f t="shared" si="3"/>
        <v>48690.330474639697</v>
      </c>
      <c r="N14" s="224">
        <f t="shared" si="7"/>
        <v>1189590.6114333617</v>
      </c>
      <c r="O14" s="205">
        <f t="shared" si="4"/>
        <v>38373.890691398767</v>
      </c>
      <c r="P14" s="224">
        <f t="shared" si="5"/>
        <v>25000</v>
      </c>
      <c r="Q14" s="224">
        <f t="shared" si="6"/>
        <v>75000</v>
      </c>
    </row>
    <row r="15" spans="1:34" x14ac:dyDescent="0.25">
      <c r="A15" s="200">
        <v>11</v>
      </c>
      <c r="B15" s="201" t="s">
        <v>172</v>
      </c>
      <c r="C15" s="200">
        <f t="shared" si="0"/>
        <v>26</v>
      </c>
      <c r="D15" s="200">
        <f t="shared" si="0"/>
        <v>36604</v>
      </c>
      <c r="E15" s="207">
        <v>23</v>
      </c>
      <c r="F15" s="202">
        <v>29404</v>
      </c>
      <c r="G15" s="207">
        <v>3</v>
      </c>
      <c r="H15" s="202">
        <v>7200</v>
      </c>
      <c r="J15" s="206">
        <f t="shared" si="1"/>
        <v>594086.9522312372</v>
      </c>
      <c r="K15" s="205">
        <f t="shared" si="2"/>
        <v>16230.110158213232</v>
      </c>
      <c r="M15" s="205">
        <f t="shared" si="3"/>
        <v>48690.330474639697</v>
      </c>
      <c r="N15" s="224">
        <f t="shared" si="7"/>
        <v>915100</v>
      </c>
      <c r="O15" s="205">
        <f t="shared" si="4"/>
        <v>35196.153846153844</v>
      </c>
      <c r="P15" s="224">
        <f t="shared" si="5"/>
        <v>25000</v>
      </c>
      <c r="Q15" s="224">
        <f t="shared" si="6"/>
        <v>75000</v>
      </c>
    </row>
    <row r="16" spans="1:34" x14ac:dyDescent="0.25">
      <c r="A16" s="200">
        <v>12</v>
      </c>
      <c r="B16" s="201" t="s">
        <v>173</v>
      </c>
      <c r="C16" s="200">
        <f t="shared" si="0"/>
        <v>4</v>
      </c>
      <c r="D16" s="200">
        <f t="shared" si="0"/>
        <v>7563</v>
      </c>
      <c r="E16" s="207">
        <v>1</v>
      </c>
      <c r="F16" s="202">
        <v>1171</v>
      </c>
      <c r="G16" s="207">
        <v>3</v>
      </c>
      <c r="H16" s="202">
        <v>6392</v>
      </c>
      <c r="J16" s="206">
        <f t="shared" si="1"/>
        <v>122748.32312656668</v>
      </c>
      <c r="K16" s="205">
        <f t="shared" si="2"/>
        <v>16230.110158213232</v>
      </c>
      <c r="M16" s="205">
        <f t="shared" si="3"/>
        <v>48690.330474639697</v>
      </c>
      <c r="N16" s="224">
        <f t="shared" si="7"/>
        <v>189075</v>
      </c>
      <c r="O16" s="205">
        <f t="shared" si="4"/>
        <v>47268.75</v>
      </c>
      <c r="P16" s="224">
        <f t="shared" si="5"/>
        <v>25000</v>
      </c>
      <c r="Q16" s="224">
        <f t="shared" si="6"/>
        <v>75000</v>
      </c>
    </row>
    <row r="17" spans="1:17" x14ac:dyDescent="0.25">
      <c r="A17" s="200">
        <v>13</v>
      </c>
      <c r="B17" s="201" t="s">
        <v>174</v>
      </c>
      <c r="C17" s="200">
        <f t="shared" si="0"/>
        <v>15</v>
      </c>
      <c r="D17" s="200">
        <f t="shared" si="0"/>
        <v>23292</v>
      </c>
      <c r="E17" s="207">
        <v>11</v>
      </c>
      <c r="F17" s="202">
        <v>14234</v>
      </c>
      <c r="G17" s="207">
        <v>4</v>
      </c>
      <c r="H17" s="202">
        <v>9058</v>
      </c>
      <c r="J17" s="206">
        <f t="shared" si="1"/>
        <v>378031.72580510261</v>
      </c>
      <c r="K17" s="205">
        <f t="shared" si="2"/>
        <v>16230.110158213232</v>
      </c>
      <c r="M17" s="205">
        <f t="shared" si="3"/>
        <v>48690.330474639697</v>
      </c>
      <c r="N17" s="224">
        <f t="shared" si="7"/>
        <v>582300</v>
      </c>
      <c r="O17" s="205">
        <f t="shared" si="4"/>
        <v>38820</v>
      </c>
      <c r="P17" s="224">
        <f t="shared" si="5"/>
        <v>25000</v>
      </c>
      <c r="Q17" s="224">
        <f t="shared" si="6"/>
        <v>75000</v>
      </c>
    </row>
    <row r="18" spans="1:17" x14ac:dyDescent="0.25">
      <c r="A18" s="200">
        <v>14</v>
      </c>
      <c r="B18" s="201" t="s">
        <v>175</v>
      </c>
      <c r="C18" s="200">
        <f t="shared" si="0"/>
        <v>16</v>
      </c>
      <c r="D18" s="200">
        <f t="shared" si="0"/>
        <v>23611</v>
      </c>
      <c r="E18" s="207">
        <v>14</v>
      </c>
      <c r="F18" s="202">
        <v>19048</v>
      </c>
      <c r="G18" s="207">
        <v>2</v>
      </c>
      <c r="H18" s="202">
        <v>4563</v>
      </c>
      <c r="J18" s="206">
        <f t="shared" si="1"/>
        <v>383209.13094557263</v>
      </c>
      <c r="K18" s="205">
        <f t="shared" si="2"/>
        <v>16230.110158213232</v>
      </c>
      <c r="M18" s="205">
        <f t="shared" si="3"/>
        <v>48690.330474639697</v>
      </c>
      <c r="N18" s="224">
        <f t="shared" si="7"/>
        <v>590275</v>
      </c>
      <c r="O18" s="205">
        <f t="shared" si="4"/>
        <v>36892.1875</v>
      </c>
      <c r="P18" s="224">
        <f t="shared" si="5"/>
        <v>25000</v>
      </c>
      <c r="Q18" s="224">
        <f t="shared" si="6"/>
        <v>75000</v>
      </c>
    </row>
    <row r="19" spans="1:17" x14ac:dyDescent="0.25">
      <c r="A19" s="200">
        <v>15</v>
      </c>
      <c r="B19" s="201" t="s">
        <v>176</v>
      </c>
      <c r="C19" s="200">
        <f t="shared" si="0"/>
        <v>19</v>
      </c>
      <c r="D19" s="200">
        <f t="shared" si="0"/>
        <v>31155</v>
      </c>
      <c r="E19" s="207">
        <v>16</v>
      </c>
      <c r="F19" s="202">
        <v>23078</v>
      </c>
      <c r="G19" s="207">
        <v>3</v>
      </c>
      <c r="H19" s="202">
        <v>8077</v>
      </c>
      <c r="J19" s="206">
        <f t="shared" si="1"/>
        <v>505649.08197913325</v>
      </c>
      <c r="K19" s="205">
        <f t="shared" si="2"/>
        <v>16230.110158213232</v>
      </c>
      <c r="M19" s="205">
        <f t="shared" si="3"/>
        <v>48690.330474639697</v>
      </c>
      <c r="N19" s="224">
        <f t="shared" si="7"/>
        <v>778875</v>
      </c>
      <c r="O19" s="205">
        <f t="shared" si="4"/>
        <v>40993.42105263158</v>
      </c>
      <c r="P19" s="224">
        <f t="shared" si="5"/>
        <v>25000</v>
      </c>
      <c r="Q19" s="224">
        <f t="shared" si="6"/>
        <v>75000</v>
      </c>
    </row>
    <row r="20" spans="1:17" x14ac:dyDescent="0.25">
      <c r="A20" s="200">
        <v>16</v>
      </c>
      <c r="B20" s="201" t="s">
        <v>177</v>
      </c>
      <c r="C20" s="200">
        <f t="shared" si="0"/>
        <v>6</v>
      </c>
      <c r="D20" s="208">
        <f t="shared" si="0"/>
        <v>6760</v>
      </c>
      <c r="E20" s="207">
        <v>6</v>
      </c>
      <c r="F20" s="202">
        <v>6760</v>
      </c>
      <c r="G20" s="207"/>
      <c r="H20" s="202">
        <v>0</v>
      </c>
      <c r="J20" s="206">
        <f t="shared" si="1"/>
        <v>109715.54466952145</v>
      </c>
      <c r="K20" s="205">
        <f t="shared" si="2"/>
        <v>16230.110158213232</v>
      </c>
      <c r="M20" s="205">
        <f t="shared" si="3"/>
        <v>48690.330474639697</v>
      </c>
      <c r="N20" s="224">
        <f t="shared" si="7"/>
        <v>169000</v>
      </c>
      <c r="O20" s="235">
        <f t="shared" si="4"/>
        <v>28166.666666666668</v>
      </c>
      <c r="P20" s="224">
        <f t="shared" si="5"/>
        <v>25000</v>
      </c>
      <c r="Q20" s="224">
        <f t="shared" si="6"/>
        <v>75000</v>
      </c>
    </row>
    <row r="21" spans="1:17" hidden="1" x14ac:dyDescent="0.25">
      <c r="A21" s="209"/>
      <c r="B21" s="209"/>
      <c r="C21" s="210">
        <f t="shared" ref="C21:H21" si="8">SUM(C5:C20)</f>
        <v>284</v>
      </c>
      <c r="D21" s="210">
        <f t="shared" si="8"/>
        <v>438419.62445733446</v>
      </c>
      <c r="E21" s="210">
        <f t="shared" si="8"/>
        <v>230</v>
      </c>
      <c r="F21" s="236">
        <f t="shared" si="8"/>
        <v>311250.30645733443</v>
      </c>
      <c r="G21" s="210">
        <f t="shared" si="8"/>
        <v>54</v>
      </c>
      <c r="H21" s="236">
        <f t="shared" si="8"/>
        <v>127169.318</v>
      </c>
      <c r="I21" s="237">
        <f>+C21*25000</f>
        <v>7100000</v>
      </c>
      <c r="J21" s="206">
        <f t="shared" si="1"/>
        <v>7115598.8004650148</v>
      </c>
      <c r="K21" s="205"/>
      <c r="M21" s="205"/>
      <c r="N21" s="210">
        <f>SUM(N5:N20)</f>
        <v>10281815.611433361</v>
      </c>
    </row>
    <row r="22" spans="1:17" x14ac:dyDescent="0.25">
      <c r="A22" s="209"/>
      <c r="B22" s="209" t="s">
        <v>178</v>
      </c>
      <c r="C22" s="238">
        <f t="shared" ref="C22:H22" si="9">+C21-C12-C10</f>
        <v>267</v>
      </c>
      <c r="D22" s="238">
        <f t="shared" si="9"/>
        <v>411272.62445733446</v>
      </c>
      <c r="E22" s="238">
        <f t="shared" si="9"/>
        <v>217</v>
      </c>
      <c r="F22" s="238">
        <f t="shared" si="9"/>
        <v>293657.30645733443</v>
      </c>
      <c r="G22" s="238">
        <f t="shared" si="9"/>
        <v>50</v>
      </c>
      <c r="H22" s="238">
        <f t="shared" si="9"/>
        <v>117615.318</v>
      </c>
      <c r="I22" s="237">
        <f>+C22*25000</f>
        <v>6675000</v>
      </c>
      <c r="J22" s="206">
        <f t="shared" si="1"/>
        <v>6675000</v>
      </c>
      <c r="K22" s="205"/>
      <c r="M22" s="205"/>
      <c r="N22" s="213">
        <f>+N21-N12-N10</f>
        <v>10281815.611433361</v>
      </c>
      <c r="O22" s="213"/>
    </row>
    <row r="23" spans="1:17" x14ac:dyDescent="0.25">
      <c r="A23" s="216"/>
      <c r="B23" s="216"/>
      <c r="C23" s="216"/>
      <c r="D23" s="215">
        <f>+D21-D22</f>
        <v>27147</v>
      </c>
      <c r="E23" s="216"/>
      <c r="F23" s="217"/>
      <c r="G23" s="216"/>
      <c r="H23" s="217"/>
      <c r="I23" s="232">
        <f>+I22/D22</f>
        <v>16.230110158213233</v>
      </c>
      <c r="N23" s="215"/>
      <c r="O23" s="215"/>
    </row>
    <row r="24" spans="1:17" x14ac:dyDescent="0.25">
      <c r="A24" s="216"/>
      <c r="B24" s="216"/>
      <c r="C24" s="216"/>
      <c r="D24" s="216"/>
      <c r="E24" s="216"/>
      <c r="F24" s="217"/>
      <c r="G24" s="216"/>
      <c r="H24" s="217"/>
      <c r="N24" s="215"/>
      <c r="O24" s="215"/>
    </row>
    <row r="25" spans="1:17" x14ac:dyDescent="0.25">
      <c r="A25" s="216"/>
      <c r="B25" s="216"/>
      <c r="C25" s="216"/>
      <c r="D25" s="216"/>
      <c r="E25" s="216"/>
      <c r="F25" s="217"/>
      <c r="G25" s="216"/>
      <c r="H25" s="217"/>
      <c r="N25" s="215"/>
      <c r="O25" s="215"/>
    </row>
    <row r="26" spans="1:17" x14ac:dyDescent="0.25">
      <c r="B26" s="216"/>
      <c r="C26" s="216"/>
      <c r="D26" s="207">
        <v>23</v>
      </c>
      <c r="E26" s="216"/>
      <c r="F26" s="217"/>
      <c r="G26" s="216"/>
      <c r="H26" s="217"/>
      <c r="N26" s="215"/>
      <c r="O26" s="215"/>
    </row>
    <row r="27" spans="1:17" x14ac:dyDescent="0.25">
      <c r="D27" s="202">
        <v>29404</v>
      </c>
    </row>
    <row r="28" spans="1:17" x14ac:dyDescent="0.25">
      <c r="D28" s="207">
        <v>3</v>
      </c>
    </row>
    <row r="29" spans="1:17" x14ac:dyDescent="0.25">
      <c r="D29" s="202">
        <v>7200</v>
      </c>
    </row>
  </sheetData>
  <mergeCells count="6">
    <mergeCell ref="N3:N4"/>
    <mergeCell ref="C2:H2"/>
    <mergeCell ref="C3:D3"/>
    <mergeCell ref="E3:F3"/>
    <mergeCell ref="G3:H3"/>
    <mergeCell ref="I3:I4"/>
  </mergeCells>
  <printOptions horizontalCentered="1"/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P437"/>
  <sheetViews>
    <sheetView zoomScaleNormal="100" workbookViewId="0">
      <pane xSplit="3" ySplit="1" topLeftCell="D53" activePane="bottomRight" state="frozen"/>
      <selection activeCell="J90" sqref="J90"/>
      <selection pane="topRight" activeCell="J90" sqref="J90"/>
      <selection pane="bottomLeft" activeCell="J90" sqref="J90"/>
      <selection pane="bottomRight" activeCell="J90" sqref="J90"/>
    </sheetView>
  </sheetViews>
  <sheetFormatPr defaultRowHeight="15" x14ac:dyDescent="0.25"/>
  <cols>
    <col min="1" max="1" width="14.42578125" style="285" customWidth="1"/>
    <col min="2" max="2" width="20.7109375" style="285" customWidth="1"/>
    <col min="3" max="3" width="10.7109375" style="285" customWidth="1"/>
    <col min="4" max="4" width="22" style="285" customWidth="1"/>
    <col min="5" max="5" width="14.28515625" style="285" customWidth="1"/>
    <col min="6" max="6" width="9.140625" style="285"/>
    <col min="7" max="7" width="10.5703125" style="291" bestFit="1" customWidth="1"/>
    <col min="8" max="9" width="10.5703125" style="291" customWidth="1"/>
    <col min="10" max="10" width="10.5703125" style="291" bestFit="1" customWidth="1"/>
    <col min="11" max="11" width="20.42578125" style="287" bestFit="1" customWidth="1"/>
    <col min="12" max="12" width="14.28515625" style="285" bestFit="1" customWidth="1"/>
    <col min="13" max="13" width="13.42578125" style="285" customWidth="1"/>
    <col min="14" max="15" width="9.140625" style="285"/>
    <col min="16" max="16" width="16.42578125" style="285" customWidth="1"/>
    <col min="17" max="16384" width="9.140625" style="285"/>
  </cols>
  <sheetData>
    <row r="1" spans="1:16" s="243" customFormat="1" ht="11.25" x14ac:dyDescent="0.2">
      <c r="A1" s="239" t="s">
        <v>179</v>
      </c>
      <c r="B1" s="239" t="s">
        <v>180</v>
      </c>
      <c r="C1" s="239" t="s">
        <v>139</v>
      </c>
      <c r="D1" s="240" t="s">
        <v>181</v>
      </c>
      <c r="E1" s="239" t="s">
        <v>182</v>
      </c>
      <c r="F1" s="241" t="s">
        <v>183</v>
      </c>
      <c r="G1" s="333" t="s">
        <v>184</v>
      </c>
      <c r="H1" s="333"/>
      <c r="I1" s="333"/>
      <c r="J1" s="333"/>
      <c r="K1" s="242" t="s">
        <v>185</v>
      </c>
      <c r="L1" s="243">
        <v>125000</v>
      </c>
      <c r="M1" s="244">
        <v>20</v>
      </c>
    </row>
    <row r="2" spans="1:16" s="243" customFormat="1" ht="11.25" x14ac:dyDescent="0.2">
      <c r="A2" s="245"/>
      <c r="B2" s="245"/>
      <c r="C2" s="245"/>
      <c r="D2" s="246"/>
      <c r="E2" s="245"/>
      <c r="F2" s="247"/>
      <c r="G2" s="248" t="s">
        <v>186</v>
      </c>
      <c r="H2" s="248"/>
      <c r="I2" s="249" t="s">
        <v>187</v>
      </c>
      <c r="J2" s="248" t="s">
        <v>4</v>
      </c>
      <c r="K2" s="250"/>
      <c r="M2" s="251"/>
      <c r="P2" s="243" t="s">
        <v>188</v>
      </c>
    </row>
    <row r="3" spans="1:16" s="243" customFormat="1" ht="12.75" x14ac:dyDescent="0.2">
      <c r="A3" s="243">
        <v>1</v>
      </c>
      <c r="B3" s="252" t="s">
        <v>20</v>
      </c>
      <c r="C3" s="252" t="s">
        <v>23</v>
      </c>
      <c r="D3" s="253" t="s">
        <v>189</v>
      </c>
      <c r="E3" s="243" t="s">
        <v>188</v>
      </c>
      <c r="F3" s="254">
        <v>1</v>
      </c>
      <c r="G3" s="255">
        <v>3480</v>
      </c>
      <c r="H3" s="255">
        <f>+G3</f>
        <v>3480</v>
      </c>
      <c r="I3" s="255"/>
      <c r="J3" s="256">
        <f>+G3+G5</f>
        <v>19473</v>
      </c>
      <c r="K3" s="257" t="s">
        <v>190</v>
      </c>
      <c r="L3" s="251">
        <f t="shared" ref="L3:L52" si="0">+F3*$L$1</f>
        <v>125000</v>
      </c>
      <c r="M3" s="251">
        <f>+J3*$M$1</f>
        <v>389460</v>
      </c>
      <c r="P3" s="243" t="s">
        <v>191</v>
      </c>
    </row>
    <row r="4" spans="1:16" s="243" customFormat="1" ht="12.75" x14ac:dyDescent="0.2">
      <c r="A4" s="252">
        <v>1</v>
      </c>
      <c r="B4" s="252" t="s">
        <v>20</v>
      </c>
      <c r="C4" s="252" t="s">
        <v>22</v>
      </c>
      <c r="D4" s="253" t="str">
        <f t="shared" ref="D4:D10" si="1">+D3</f>
        <v>BWS Sumatera 1</v>
      </c>
      <c r="E4" s="252" t="s">
        <v>192</v>
      </c>
      <c r="F4" s="258">
        <v>1</v>
      </c>
      <c r="G4" s="259">
        <v>4144</v>
      </c>
      <c r="H4" s="259">
        <f>+G4+G5+G8</f>
        <v>29059</v>
      </c>
      <c r="I4" s="259"/>
      <c r="J4" s="260">
        <f>+G4</f>
        <v>4144</v>
      </c>
      <c r="K4" s="261" t="s">
        <v>193</v>
      </c>
      <c r="L4" s="251">
        <f t="shared" si="0"/>
        <v>125000</v>
      </c>
      <c r="M4" s="251">
        <f>+J4*$M$1</f>
        <v>82880</v>
      </c>
      <c r="N4" s="262">
        <f>MIN(M3:M4)</f>
        <v>82880</v>
      </c>
      <c r="P4" s="243" t="s">
        <v>194</v>
      </c>
    </row>
    <row r="5" spans="1:16" s="243" customFormat="1" ht="12.75" x14ac:dyDescent="0.2">
      <c r="A5" s="252">
        <v>1</v>
      </c>
      <c r="B5" s="252" t="s">
        <v>20</v>
      </c>
      <c r="C5" s="252" t="s">
        <v>22</v>
      </c>
      <c r="D5" s="253" t="str">
        <f t="shared" si="1"/>
        <v>BWS Sumatera 1</v>
      </c>
      <c r="E5" s="252" t="s">
        <v>188</v>
      </c>
      <c r="F5" s="258"/>
      <c r="G5" s="259">
        <v>15993</v>
      </c>
      <c r="H5" s="259"/>
      <c r="I5" s="263"/>
      <c r="J5" s="264"/>
      <c r="K5" s="261" t="s">
        <v>195</v>
      </c>
      <c r="L5" s="251">
        <f t="shared" si="0"/>
        <v>0</v>
      </c>
      <c r="M5" s="251"/>
      <c r="P5" s="243" t="s">
        <v>196</v>
      </c>
    </row>
    <row r="6" spans="1:16" s="243" customFormat="1" ht="12.75" x14ac:dyDescent="0.2">
      <c r="A6" s="252">
        <v>1</v>
      </c>
      <c r="B6" s="252" t="s">
        <v>20</v>
      </c>
      <c r="C6" s="252" t="s">
        <v>21</v>
      </c>
      <c r="D6" s="253" t="str">
        <f t="shared" si="1"/>
        <v>BWS Sumatera 1</v>
      </c>
      <c r="E6" s="243" t="s">
        <v>197</v>
      </c>
      <c r="F6" s="258">
        <v>1</v>
      </c>
      <c r="G6" s="255">
        <v>7884</v>
      </c>
      <c r="H6" s="255">
        <f>+G6+G7</f>
        <v>12040</v>
      </c>
      <c r="I6" s="255"/>
      <c r="J6" s="260">
        <f t="shared" ref="J6:J11" si="2">+G6</f>
        <v>7884</v>
      </c>
      <c r="K6" s="258" t="s">
        <v>193</v>
      </c>
      <c r="L6" s="251">
        <f t="shared" si="0"/>
        <v>125000</v>
      </c>
      <c r="M6" s="251">
        <f t="shared" ref="M6:M44" si="3">+J6*$M$1</f>
        <v>157680</v>
      </c>
      <c r="P6" s="243" t="s">
        <v>198</v>
      </c>
    </row>
    <row r="7" spans="1:16" s="243" customFormat="1" ht="12.75" x14ac:dyDescent="0.2">
      <c r="A7" s="252">
        <v>1</v>
      </c>
      <c r="B7" s="252" t="s">
        <v>20</v>
      </c>
      <c r="C7" s="252" t="s">
        <v>21</v>
      </c>
      <c r="D7" s="253" t="str">
        <f t="shared" si="1"/>
        <v>BWS Sumatera 1</v>
      </c>
      <c r="E7" s="243" t="s">
        <v>199</v>
      </c>
      <c r="F7" s="258">
        <v>1</v>
      </c>
      <c r="G7" s="255">
        <v>4156</v>
      </c>
      <c r="H7" s="255"/>
      <c r="I7" s="255"/>
      <c r="J7" s="260">
        <f t="shared" si="2"/>
        <v>4156</v>
      </c>
      <c r="K7" s="258" t="s">
        <v>193</v>
      </c>
      <c r="L7" s="251">
        <f t="shared" si="0"/>
        <v>125000</v>
      </c>
      <c r="M7" s="251">
        <f t="shared" si="3"/>
        <v>83120</v>
      </c>
      <c r="P7" s="243" t="s">
        <v>200</v>
      </c>
    </row>
    <row r="8" spans="1:16" s="243" customFormat="1" ht="12.75" x14ac:dyDescent="0.2">
      <c r="A8" s="252">
        <v>1</v>
      </c>
      <c r="B8" s="252" t="s">
        <v>20</v>
      </c>
      <c r="C8" s="252" t="s">
        <v>22</v>
      </c>
      <c r="D8" s="253" t="str">
        <f t="shared" si="1"/>
        <v>BWS Sumatera 1</v>
      </c>
      <c r="E8" s="252" t="s">
        <v>201</v>
      </c>
      <c r="F8" s="258">
        <v>1</v>
      </c>
      <c r="G8" s="259">
        <v>8922</v>
      </c>
      <c r="H8" s="259"/>
      <c r="I8" s="259"/>
      <c r="J8" s="260">
        <f t="shared" si="2"/>
        <v>8922</v>
      </c>
      <c r="K8" s="261" t="s">
        <v>193</v>
      </c>
      <c r="L8" s="251">
        <f t="shared" si="0"/>
        <v>125000</v>
      </c>
      <c r="M8" s="251">
        <f t="shared" si="3"/>
        <v>178440</v>
      </c>
      <c r="P8" s="243" t="s">
        <v>202</v>
      </c>
    </row>
    <row r="9" spans="1:16" s="243" customFormat="1" ht="12.75" x14ac:dyDescent="0.2">
      <c r="A9" s="252">
        <v>1</v>
      </c>
      <c r="B9" s="252" t="s">
        <v>20</v>
      </c>
      <c r="C9" s="252" t="s">
        <v>24</v>
      </c>
      <c r="D9" s="253" t="str">
        <f t="shared" si="1"/>
        <v>BWS Sumatera 1</v>
      </c>
      <c r="E9" s="243" t="s">
        <v>203</v>
      </c>
      <c r="F9" s="258">
        <v>1</v>
      </c>
      <c r="G9" s="255">
        <v>6562</v>
      </c>
      <c r="H9" s="255">
        <f>+G9+G10</f>
        <v>9683</v>
      </c>
      <c r="I9" s="255"/>
      <c r="J9" s="260">
        <f t="shared" si="2"/>
        <v>6562</v>
      </c>
      <c r="K9" s="258" t="s">
        <v>193</v>
      </c>
      <c r="L9" s="251">
        <f t="shared" si="0"/>
        <v>125000</v>
      </c>
      <c r="M9" s="251">
        <f t="shared" si="3"/>
        <v>131240</v>
      </c>
      <c r="P9" s="243" t="s">
        <v>204</v>
      </c>
    </row>
    <row r="10" spans="1:16" s="243" customFormat="1" ht="12.75" x14ac:dyDescent="0.2">
      <c r="A10" s="252">
        <v>1</v>
      </c>
      <c r="B10" s="252" t="s">
        <v>20</v>
      </c>
      <c r="C10" s="252" t="s">
        <v>24</v>
      </c>
      <c r="D10" s="253" t="str">
        <f t="shared" si="1"/>
        <v>BWS Sumatera 1</v>
      </c>
      <c r="E10" s="243" t="s">
        <v>205</v>
      </c>
      <c r="F10" s="258">
        <v>1</v>
      </c>
      <c r="G10" s="255">
        <v>3121</v>
      </c>
      <c r="H10" s="255"/>
      <c r="I10" s="255"/>
      <c r="J10" s="260">
        <f t="shared" si="2"/>
        <v>3121</v>
      </c>
      <c r="K10" s="258" t="s">
        <v>193</v>
      </c>
      <c r="L10" s="251">
        <f t="shared" si="0"/>
        <v>125000</v>
      </c>
      <c r="M10" s="251">
        <f t="shared" si="3"/>
        <v>62420</v>
      </c>
      <c r="P10" s="243" t="s">
        <v>206</v>
      </c>
    </row>
    <row r="11" spans="1:16" s="243" customFormat="1" ht="27" customHeight="1" x14ac:dyDescent="0.2">
      <c r="A11" s="243">
        <v>2</v>
      </c>
      <c r="B11" s="252" t="s">
        <v>165</v>
      </c>
      <c r="C11" s="252" t="s">
        <v>30</v>
      </c>
      <c r="D11" s="253" t="s">
        <v>207</v>
      </c>
      <c r="E11" s="243" t="s">
        <v>191</v>
      </c>
      <c r="F11" s="254">
        <v>1</v>
      </c>
      <c r="G11" s="255">
        <v>5000</v>
      </c>
      <c r="H11" s="255">
        <f>+G11</f>
        <v>5000</v>
      </c>
      <c r="I11" s="255"/>
      <c r="J11" s="260">
        <f t="shared" si="2"/>
        <v>5000</v>
      </c>
      <c r="K11" s="258" t="s">
        <v>193</v>
      </c>
      <c r="L11" s="251">
        <f t="shared" si="0"/>
        <v>125000</v>
      </c>
      <c r="M11" s="251">
        <f t="shared" si="3"/>
        <v>100000</v>
      </c>
      <c r="P11" s="243" t="s">
        <v>208</v>
      </c>
    </row>
    <row r="12" spans="1:16" s="243" customFormat="1" ht="27.75" customHeight="1" x14ac:dyDescent="0.2">
      <c r="A12" s="265">
        <v>3</v>
      </c>
      <c r="B12" s="266" t="s">
        <v>166</v>
      </c>
      <c r="C12" s="266" t="s">
        <v>209</v>
      </c>
      <c r="D12" s="253" t="s">
        <v>210</v>
      </c>
      <c r="E12" s="265" t="s">
        <v>211</v>
      </c>
      <c r="F12" s="258">
        <v>1</v>
      </c>
      <c r="G12" s="267">
        <v>200</v>
      </c>
      <c r="H12" s="267">
        <f>+G12</f>
        <v>200</v>
      </c>
      <c r="I12" s="267"/>
      <c r="J12" s="268">
        <v>3200</v>
      </c>
      <c r="K12" s="269" t="s">
        <v>212</v>
      </c>
      <c r="L12" s="251">
        <f t="shared" si="0"/>
        <v>125000</v>
      </c>
      <c r="M12" s="251">
        <f t="shared" si="3"/>
        <v>64000</v>
      </c>
      <c r="P12" s="243" t="s">
        <v>213</v>
      </c>
    </row>
    <row r="13" spans="1:16" s="243" customFormat="1" ht="12.75" x14ac:dyDescent="0.2">
      <c r="A13" s="265">
        <v>3</v>
      </c>
      <c r="B13" s="266" t="s">
        <v>166</v>
      </c>
      <c r="C13" s="266" t="s">
        <v>36</v>
      </c>
      <c r="D13" s="253" t="str">
        <f t="shared" ref="D13:D21" si="4">+D12</f>
        <v>BWS Sumatera v</v>
      </c>
      <c r="E13" s="265" t="s">
        <v>214</v>
      </c>
      <c r="F13" s="258">
        <v>1</v>
      </c>
      <c r="G13" s="267">
        <v>3000</v>
      </c>
      <c r="H13" s="267">
        <f>+G13+G14+G16</f>
        <v>16144</v>
      </c>
      <c r="I13" s="267"/>
      <c r="J13" s="268">
        <v>3483</v>
      </c>
      <c r="K13" s="269" t="s">
        <v>215</v>
      </c>
      <c r="L13" s="251">
        <f t="shared" si="0"/>
        <v>125000</v>
      </c>
      <c r="M13" s="251">
        <f t="shared" si="3"/>
        <v>69660</v>
      </c>
      <c r="P13" s="243" t="s">
        <v>216</v>
      </c>
    </row>
    <row r="14" spans="1:16" s="243" customFormat="1" ht="12.75" x14ac:dyDescent="0.2">
      <c r="A14" s="265">
        <v>3</v>
      </c>
      <c r="B14" s="266" t="s">
        <v>166</v>
      </c>
      <c r="C14" s="266" t="s">
        <v>36</v>
      </c>
      <c r="D14" s="253" t="str">
        <f t="shared" si="4"/>
        <v>BWS Sumatera v</v>
      </c>
      <c r="E14" s="265" t="s">
        <v>196</v>
      </c>
      <c r="F14" s="254">
        <v>1</v>
      </c>
      <c r="G14" s="270">
        <v>6500</v>
      </c>
      <c r="H14" s="270"/>
      <c r="I14" s="270"/>
      <c r="J14" s="260">
        <f t="shared" ref="J14:J32" si="5">+G14</f>
        <v>6500</v>
      </c>
      <c r="K14" s="269"/>
      <c r="L14" s="251">
        <f t="shared" si="0"/>
        <v>125000</v>
      </c>
      <c r="M14" s="251">
        <f t="shared" si="3"/>
        <v>130000</v>
      </c>
      <c r="P14" s="243" t="s">
        <v>217</v>
      </c>
    </row>
    <row r="15" spans="1:16" s="243" customFormat="1" ht="12.75" x14ac:dyDescent="0.2">
      <c r="A15" s="265">
        <v>3</v>
      </c>
      <c r="B15" s="266" t="s">
        <v>166</v>
      </c>
      <c r="C15" s="266" t="s">
        <v>37</v>
      </c>
      <c r="D15" s="253" t="str">
        <f t="shared" si="4"/>
        <v>BWS Sumatera v</v>
      </c>
      <c r="E15" s="265" t="s">
        <v>218</v>
      </c>
      <c r="F15" s="258">
        <v>1</v>
      </c>
      <c r="G15" s="271">
        <v>6040</v>
      </c>
      <c r="H15" s="271">
        <f>+G15+G17+G18+G19+G21</f>
        <v>26440.639999999999</v>
      </c>
      <c r="I15" s="271"/>
      <c r="J15" s="260">
        <f t="shared" si="5"/>
        <v>6040</v>
      </c>
      <c r="K15" s="269"/>
      <c r="L15" s="251">
        <f t="shared" si="0"/>
        <v>125000</v>
      </c>
      <c r="M15" s="251">
        <f t="shared" si="3"/>
        <v>120800</v>
      </c>
      <c r="P15" s="243" t="s">
        <v>219</v>
      </c>
    </row>
    <row r="16" spans="1:16" s="243" customFormat="1" ht="12.75" x14ac:dyDescent="0.2">
      <c r="A16" s="265">
        <v>3</v>
      </c>
      <c r="B16" s="266" t="s">
        <v>166</v>
      </c>
      <c r="C16" s="266" t="s">
        <v>36</v>
      </c>
      <c r="D16" s="253" t="str">
        <f t="shared" si="4"/>
        <v>BWS Sumatera v</v>
      </c>
      <c r="E16" s="265" t="s">
        <v>220</v>
      </c>
      <c r="F16" s="258">
        <v>1</v>
      </c>
      <c r="G16" s="270">
        <v>6644</v>
      </c>
      <c r="H16" s="270"/>
      <c r="I16" s="270"/>
      <c r="J16" s="260">
        <f t="shared" si="5"/>
        <v>6644</v>
      </c>
      <c r="K16" s="269"/>
      <c r="L16" s="251">
        <f t="shared" si="0"/>
        <v>125000</v>
      </c>
      <c r="M16" s="251">
        <f t="shared" si="3"/>
        <v>132880</v>
      </c>
      <c r="P16" s="243" t="s">
        <v>221</v>
      </c>
    </row>
    <row r="17" spans="1:16" s="243" customFormat="1" ht="12.75" x14ac:dyDescent="0.2">
      <c r="A17" s="265">
        <v>3</v>
      </c>
      <c r="B17" s="266" t="s">
        <v>166</v>
      </c>
      <c r="C17" s="266" t="s">
        <v>37</v>
      </c>
      <c r="D17" s="253" t="str">
        <f t="shared" si="4"/>
        <v>BWS Sumatera v</v>
      </c>
      <c r="E17" s="265" t="s">
        <v>222</v>
      </c>
      <c r="F17" s="258">
        <v>1</v>
      </c>
      <c r="G17" s="271">
        <v>6500</v>
      </c>
      <c r="H17" s="271"/>
      <c r="I17" s="271"/>
      <c r="J17" s="260">
        <f t="shared" si="5"/>
        <v>6500</v>
      </c>
      <c r="K17" s="269"/>
      <c r="L17" s="251">
        <f t="shared" si="0"/>
        <v>125000</v>
      </c>
      <c r="M17" s="251">
        <f t="shared" si="3"/>
        <v>130000</v>
      </c>
      <c r="P17" s="243" t="s">
        <v>223</v>
      </c>
    </row>
    <row r="18" spans="1:16" s="243" customFormat="1" ht="12.75" x14ac:dyDescent="0.2">
      <c r="A18" s="265">
        <v>3</v>
      </c>
      <c r="B18" s="266" t="s">
        <v>166</v>
      </c>
      <c r="C18" s="266" t="s">
        <v>37</v>
      </c>
      <c r="D18" s="253" t="str">
        <f t="shared" si="4"/>
        <v>BWS Sumatera v</v>
      </c>
      <c r="E18" s="265" t="s">
        <v>224</v>
      </c>
      <c r="F18" s="258">
        <v>1</v>
      </c>
      <c r="G18" s="271">
        <v>3259.6400000000003</v>
      </c>
      <c r="H18" s="271"/>
      <c r="I18" s="271"/>
      <c r="J18" s="260">
        <f t="shared" si="5"/>
        <v>3259.6400000000003</v>
      </c>
      <c r="K18" s="269"/>
      <c r="L18" s="251">
        <f t="shared" si="0"/>
        <v>125000</v>
      </c>
      <c r="M18" s="251">
        <f t="shared" si="3"/>
        <v>65192.800000000003</v>
      </c>
      <c r="P18" s="243" t="s">
        <v>225</v>
      </c>
    </row>
    <row r="19" spans="1:16" s="243" customFormat="1" ht="12.75" x14ac:dyDescent="0.2">
      <c r="A19" s="265">
        <v>3</v>
      </c>
      <c r="B19" s="266" t="s">
        <v>166</v>
      </c>
      <c r="C19" s="266" t="s">
        <v>37</v>
      </c>
      <c r="D19" s="253" t="str">
        <f t="shared" si="4"/>
        <v>BWS Sumatera v</v>
      </c>
      <c r="E19" s="265" t="s">
        <v>226</v>
      </c>
      <c r="F19" s="258">
        <v>1</v>
      </c>
      <c r="G19" s="271">
        <v>3000</v>
      </c>
      <c r="H19" s="271"/>
      <c r="I19" s="271"/>
      <c r="J19" s="260">
        <f t="shared" si="5"/>
        <v>3000</v>
      </c>
      <c r="K19" s="269"/>
      <c r="L19" s="251">
        <f t="shared" si="0"/>
        <v>125000</v>
      </c>
      <c r="M19" s="251">
        <f t="shared" si="3"/>
        <v>60000</v>
      </c>
      <c r="P19" s="243" t="s">
        <v>227</v>
      </c>
    </row>
    <row r="20" spans="1:16" s="243" customFormat="1" ht="12.75" x14ac:dyDescent="0.2">
      <c r="A20" s="265">
        <v>3</v>
      </c>
      <c r="B20" s="266" t="s">
        <v>166</v>
      </c>
      <c r="C20" s="266" t="s">
        <v>34</v>
      </c>
      <c r="D20" s="253" t="str">
        <f t="shared" si="4"/>
        <v>BWS Sumatera v</v>
      </c>
      <c r="E20" s="265" t="s">
        <v>194</v>
      </c>
      <c r="F20" s="254">
        <v>1</v>
      </c>
      <c r="G20" s="270">
        <v>8300</v>
      </c>
      <c r="H20" s="270">
        <f>+G20</f>
        <v>8300</v>
      </c>
      <c r="I20" s="270"/>
      <c r="J20" s="260">
        <f t="shared" si="5"/>
        <v>8300</v>
      </c>
      <c r="K20" s="269"/>
      <c r="L20" s="251">
        <f t="shared" si="0"/>
        <v>125000</v>
      </c>
      <c r="M20" s="251">
        <f t="shared" si="3"/>
        <v>166000</v>
      </c>
      <c r="P20" s="243" t="s">
        <v>228</v>
      </c>
    </row>
    <row r="21" spans="1:16" s="243" customFormat="1" ht="12.75" x14ac:dyDescent="0.2">
      <c r="A21" s="265">
        <v>3</v>
      </c>
      <c r="B21" s="266" t="s">
        <v>166</v>
      </c>
      <c r="C21" s="266" t="s">
        <v>37</v>
      </c>
      <c r="D21" s="253" t="str">
        <f t="shared" si="4"/>
        <v>BWS Sumatera v</v>
      </c>
      <c r="E21" s="265" t="s">
        <v>229</v>
      </c>
      <c r="F21" s="258">
        <v>1</v>
      </c>
      <c r="G21" s="271">
        <v>7641</v>
      </c>
      <c r="H21" s="271"/>
      <c r="I21" s="271"/>
      <c r="J21" s="260">
        <f t="shared" si="5"/>
        <v>7641</v>
      </c>
      <c r="K21" s="269"/>
      <c r="L21" s="251">
        <f t="shared" si="0"/>
        <v>125000</v>
      </c>
      <c r="M21" s="251">
        <f t="shared" si="3"/>
        <v>152820</v>
      </c>
      <c r="P21" s="243" t="s">
        <v>230</v>
      </c>
    </row>
    <row r="22" spans="1:16" s="243" customFormat="1" ht="26.25" customHeight="1" x14ac:dyDescent="0.2">
      <c r="A22" s="265">
        <v>4</v>
      </c>
      <c r="B22" s="266" t="s">
        <v>167</v>
      </c>
      <c r="C22" s="266" t="s">
        <v>41</v>
      </c>
      <c r="D22" s="253" t="s">
        <v>231</v>
      </c>
      <c r="E22" s="265" t="s">
        <v>232</v>
      </c>
      <c r="F22" s="258">
        <v>1</v>
      </c>
      <c r="G22" s="272">
        <v>3152</v>
      </c>
      <c r="H22" s="272">
        <f>+G22+G38+G39</f>
        <v>9244.26</v>
      </c>
      <c r="I22" s="272"/>
      <c r="J22" s="260">
        <f t="shared" si="5"/>
        <v>3152</v>
      </c>
      <c r="K22" s="269" t="s">
        <v>193</v>
      </c>
      <c r="L22" s="251">
        <f t="shared" si="0"/>
        <v>125000</v>
      </c>
      <c r="M22" s="251">
        <f t="shared" si="3"/>
        <v>63040</v>
      </c>
      <c r="P22" s="243" t="s">
        <v>233</v>
      </c>
    </row>
    <row r="23" spans="1:16" s="243" customFormat="1" ht="12.75" x14ac:dyDescent="0.2">
      <c r="A23" s="265">
        <v>4</v>
      </c>
      <c r="B23" s="266" t="s">
        <v>167</v>
      </c>
      <c r="C23" s="266" t="s">
        <v>40</v>
      </c>
      <c r="D23" s="253" t="s">
        <v>231</v>
      </c>
      <c r="E23" s="265" t="s">
        <v>200</v>
      </c>
      <c r="F23" s="254">
        <v>1</v>
      </c>
      <c r="G23" s="270">
        <v>9500</v>
      </c>
      <c r="H23" s="270">
        <f>+G23+G33</f>
        <v>18341</v>
      </c>
      <c r="I23" s="270"/>
      <c r="J23" s="260">
        <f t="shared" si="5"/>
        <v>9500</v>
      </c>
      <c r="K23" s="269"/>
      <c r="L23" s="251">
        <f t="shared" si="0"/>
        <v>125000</v>
      </c>
      <c r="M23" s="251">
        <f t="shared" si="3"/>
        <v>190000</v>
      </c>
      <c r="P23" s="243" t="s">
        <v>234</v>
      </c>
    </row>
    <row r="24" spans="1:16" s="243" customFormat="1" ht="12.75" x14ac:dyDescent="0.2">
      <c r="A24" s="265">
        <v>4</v>
      </c>
      <c r="B24" s="266" t="s">
        <v>167</v>
      </c>
      <c r="C24" s="266" t="s">
        <v>45</v>
      </c>
      <c r="D24" s="253" t="s">
        <v>231</v>
      </c>
      <c r="E24" s="265" t="s">
        <v>235</v>
      </c>
      <c r="F24" s="258">
        <v>1</v>
      </c>
      <c r="G24" s="271">
        <v>17010.8</v>
      </c>
      <c r="H24" s="271">
        <f>+G24+G25+G27+G28+G29+G30+G31+G32+G36+G37+G40+G41+G42+G43</f>
        <v>163757.6</v>
      </c>
      <c r="I24" s="271"/>
      <c r="J24" s="260">
        <f t="shared" si="5"/>
        <v>17010.8</v>
      </c>
      <c r="K24" s="269"/>
      <c r="L24" s="251">
        <f t="shared" si="0"/>
        <v>125000</v>
      </c>
      <c r="M24" s="251">
        <f t="shared" si="3"/>
        <v>340216</v>
      </c>
      <c r="P24" s="243" t="s">
        <v>236</v>
      </c>
    </row>
    <row r="25" spans="1:16" s="243" customFormat="1" ht="12.75" x14ac:dyDescent="0.2">
      <c r="A25" s="265">
        <v>4</v>
      </c>
      <c r="B25" s="266" t="s">
        <v>167</v>
      </c>
      <c r="C25" s="266" t="s">
        <v>45</v>
      </c>
      <c r="D25" s="253" t="s">
        <v>231</v>
      </c>
      <c r="E25" s="265" t="s">
        <v>237</v>
      </c>
      <c r="F25" s="258">
        <v>1</v>
      </c>
      <c r="G25" s="271">
        <v>4711</v>
      </c>
      <c r="H25" s="271"/>
      <c r="I25" s="271"/>
      <c r="J25" s="260">
        <f t="shared" si="5"/>
        <v>4711</v>
      </c>
      <c r="K25" s="269"/>
      <c r="L25" s="251">
        <f t="shared" si="0"/>
        <v>125000</v>
      </c>
      <c r="M25" s="251">
        <f t="shared" si="3"/>
        <v>94220</v>
      </c>
      <c r="P25" s="243" t="s">
        <v>238</v>
      </c>
    </row>
    <row r="26" spans="1:16" s="243" customFormat="1" ht="12.75" x14ac:dyDescent="0.2">
      <c r="A26" s="265">
        <v>4</v>
      </c>
      <c r="B26" s="266" t="s">
        <v>167</v>
      </c>
      <c r="C26" s="266" t="s">
        <v>44</v>
      </c>
      <c r="D26" s="253" t="s">
        <v>231</v>
      </c>
      <c r="E26" s="265" t="s">
        <v>239</v>
      </c>
      <c r="F26" s="258">
        <v>1</v>
      </c>
      <c r="G26" s="272">
        <v>6155.7999999999993</v>
      </c>
      <c r="H26" s="272">
        <f>+G26+G34+G35</f>
        <v>29505.3</v>
      </c>
      <c r="I26" s="272"/>
      <c r="J26" s="260">
        <f t="shared" si="5"/>
        <v>6155.7999999999993</v>
      </c>
      <c r="K26" s="269" t="s">
        <v>240</v>
      </c>
      <c r="L26" s="251">
        <f t="shared" si="0"/>
        <v>125000</v>
      </c>
      <c r="M26" s="251">
        <f t="shared" si="3"/>
        <v>123115.99999999999</v>
      </c>
      <c r="P26" s="243" t="s">
        <v>241</v>
      </c>
    </row>
    <row r="27" spans="1:16" s="243" customFormat="1" ht="12.75" x14ac:dyDescent="0.2">
      <c r="A27" s="265">
        <v>4</v>
      </c>
      <c r="B27" s="266" t="s">
        <v>167</v>
      </c>
      <c r="C27" s="266" t="s">
        <v>45</v>
      </c>
      <c r="D27" s="253" t="s">
        <v>231</v>
      </c>
      <c r="E27" s="265" t="s">
        <v>242</v>
      </c>
      <c r="F27" s="258">
        <v>1</v>
      </c>
      <c r="G27" s="271">
        <v>34689.899999999994</v>
      </c>
      <c r="H27" s="271"/>
      <c r="I27" s="271"/>
      <c r="J27" s="260">
        <f t="shared" si="5"/>
        <v>34689.899999999994</v>
      </c>
      <c r="K27" s="269"/>
      <c r="L27" s="251">
        <f t="shared" si="0"/>
        <v>125000</v>
      </c>
      <c r="M27" s="251">
        <f t="shared" si="3"/>
        <v>693797.99999999988</v>
      </c>
      <c r="P27" s="243" t="s">
        <v>243</v>
      </c>
    </row>
    <row r="28" spans="1:16" s="243" customFormat="1" ht="12.75" x14ac:dyDescent="0.2">
      <c r="A28" s="265">
        <v>4</v>
      </c>
      <c r="B28" s="266" t="s">
        <v>167</v>
      </c>
      <c r="C28" s="266" t="s">
        <v>45</v>
      </c>
      <c r="D28" s="253" t="s">
        <v>231</v>
      </c>
      <c r="E28" s="265" t="s">
        <v>244</v>
      </c>
      <c r="F28" s="258">
        <v>1</v>
      </c>
      <c r="G28" s="271">
        <v>5554.2</v>
      </c>
      <c r="H28" s="271"/>
      <c r="I28" s="271"/>
      <c r="J28" s="260">
        <f t="shared" si="5"/>
        <v>5554.2</v>
      </c>
      <c r="K28" s="269"/>
      <c r="L28" s="251">
        <f t="shared" si="0"/>
        <v>125000</v>
      </c>
      <c r="M28" s="251">
        <f t="shared" si="3"/>
        <v>111084</v>
      </c>
      <c r="P28" s="243" t="s">
        <v>245</v>
      </c>
    </row>
    <row r="29" spans="1:16" s="243" customFormat="1" ht="12.75" x14ac:dyDescent="0.2">
      <c r="A29" s="265">
        <v>4</v>
      </c>
      <c r="B29" s="266" t="s">
        <v>167</v>
      </c>
      <c r="C29" s="266" t="s">
        <v>45</v>
      </c>
      <c r="D29" s="253" t="s">
        <v>231</v>
      </c>
      <c r="E29" s="265" t="s">
        <v>246</v>
      </c>
      <c r="F29" s="258">
        <v>1</v>
      </c>
      <c r="G29" s="271">
        <v>5896.0999999999995</v>
      </c>
      <c r="H29" s="271"/>
      <c r="I29" s="271"/>
      <c r="J29" s="260">
        <f t="shared" si="5"/>
        <v>5896.0999999999995</v>
      </c>
      <c r="K29" s="269"/>
      <c r="L29" s="251">
        <f t="shared" si="0"/>
        <v>125000</v>
      </c>
      <c r="M29" s="251">
        <f t="shared" si="3"/>
        <v>117921.99999999999</v>
      </c>
      <c r="P29" s="243" t="s">
        <v>247</v>
      </c>
    </row>
    <row r="30" spans="1:16" s="243" customFormat="1" ht="12.75" x14ac:dyDescent="0.2">
      <c r="A30" s="265">
        <v>4</v>
      </c>
      <c r="B30" s="266" t="s">
        <v>167</v>
      </c>
      <c r="C30" s="266" t="s">
        <v>45</v>
      </c>
      <c r="D30" s="253" t="s">
        <v>231</v>
      </c>
      <c r="E30" s="265" t="s">
        <v>248</v>
      </c>
      <c r="F30" s="258">
        <v>1</v>
      </c>
      <c r="G30" s="271">
        <v>4830</v>
      </c>
      <c r="H30" s="271"/>
      <c r="I30" s="271"/>
      <c r="J30" s="260">
        <f t="shared" si="5"/>
        <v>4830</v>
      </c>
      <c r="K30" s="269"/>
      <c r="L30" s="251">
        <f t="shared" si="0"/>
        <v>125000</v>
      </c>
      <c r="M30" s="251">
        <f t="shared" si="3"/>
        <v>96600</v>
      </c>
      <c r="P30" s="243" t="s">
        <v>249</v>
      </c>
    </row>
    <row r="31" spans="1:16" s="243" customFormat="1" ht="12.75" x14ac:dyDescent="0.2">
      <c r="A31" s="265">
        <v>4</v>
      </c>
      <c r="B31" s="266" t="s">
        <v>167</v>
      </c>
      <c r="C31" s="266" t="s">
        <v>45</v>
      </c>
      <c r="D31" s="253" t="s">
        <v>231</v>
      </c>
      <c r="E31" s="265" t="s">
        <v>250</v>
      </c>
      <c r="F31" s="258">
        <v>1</v>
      </c>
      <c r="G31" s="271">
        <v>9776.9</v>
      </c>
      <c r="H31" s="271"/>
      <c r="I31" s="271"/>
      <c r="J31" s="260">
        <f t="shared" si="5"/>
        <v>9776.9</v>
      </c>
      <c r="K31" s="269"/>
      <c r="L31" s="251">
        <f t="shared" si="0"/>
        <v>125000</v>
      </c>
      <c r="M31" s="251">
        <f t="shared" si="3"/>
        <v>195538</v>
      </c>
      <c r="P31" s="243" t="s">
        <v>251</v>
      </c>
    </row>
    <row r="32" spans="1:16" s="243" customFormat="1" ht="12.75" x14ac:dyDescent="0.2">
      <c r="A32" s="265">
        <v>4</v>
      </c>
      <c r="B32" s="266" t="s">
        <v>167</v>
      </c>
      <c r="C32" s="266" t="s">
        <v>45</v>
      </c>
      <c r="D32" s="253" t="s">
        <v>231</v>
      </c>
      <c r="E32" s="265" t="s">
        <v>252</v>
      </c>
      <c r="F32" s="258">
        <v>1</v>
      </c>
      <c r="G32" s="271">
        <v>6300</v>
      </c>
      <c r="H32" s="271"/>
      <c r="I32" s="271"/>
      <c r="J32" s="260">
        <f t="shared" si="5"/>
        <v>6300</v>
      </c>
      <c r="K32" s="269"/>
      <c r="L32" s="251">
        <f t="shared" si="0"/>
        <v>125000</v>
      </c>
      <c r="M32" s="251">
        <f t="shared" si="3"/>
        <v>126000</v>
      </c>
      <c r="P32" s="243" t="s">
        <v>253</v>
      </c>
    </row>
    <row r="33" spans="1:16" s="243" customFormat="1" ht="12.75" x14ac:dyDescent="0.2">
      <c r="A33" s="265">
        <v>4</v>
      </c>
      <c r="B33" s="266" t="s">
        <v>167</v>
      </c>
      <c r="C33" s="266" t="s">
        <v>40</v>
      </c>
      <c r="D33" s="253" t="s">
        <v>231</v>
      </c>
      <c r="E33" s="265" t="s">
        <v>254</v>
      </c>
      <c r="F33" s="258">
        <v>1</v>
      </c>
      <c r="G33" s="267">
        <v>8841</v>
      </c>
      <c r="H33" s="267"/>
      <c r="I33" s="267"/>
      <c r="J33" s="268">
        <v>10163</v>
      </c>
      <c r="K33" s="269" t="s">
        <v>255</v>
      </c>
      <c r="L33" s="251">
        <f t="shared" si="0"/>
        <v>125000</v>
      </c>
      <c r="M33" s="251">
        <f t="shared" si="3"/>
        <v>203260</v>
      </c>
      <c r="P33" s="243" t="s">
        <v>256</v>
      </c>
    </row>
    <row r="34" spans="1:16" s="243" customFormat="1" ht="12.75" x14ac:dyDescent="0.2">
      <c r="A34" s="265">
        <v>4</v>
      </c>
      <c r="B34" s="266" t="s">
        <v>167</v>
      </c>
      <c r="C34" s="266" t="s">
        <v>44</v>
      </c>
      <c r="D34" s="253" t="s">
        <v>231</v>
      </c>
      <c r="E34" s="265" t="s">
        <v>257</v>
      </c>
      <c r="F34" s="258">
        <v>1</v>
      </c>
      <c r="G34" s="272">
        <v>6350</v>
      </c>
      <c r="H34" s="272"/>
      <c r="I34" s="272"/>
      <c r="J34" s="260">
        <f t="shared" ref="J34:J43" si="6">+G34</f>
        <v>6350</v>
      </c>
      <c r="K34" s="269" t="s">
        <v>240</v>
      </c>
      <c r="L34" s="251">
        <f t="shared" si="0"/>
        <v>125000</v>
      </c>
      <c r="M34" s="251">
        <f t="shared" si="3"/>
        <v>127000</v>
      </c>
      <c r="P34" s="243" t="s">
        <v>258</v>
      </c>
    </row>
    <row r="35" spans="1:16" s="243" customFormat="1" ht="12.75" x14ac:dyDescent="0.2">
      <c r="A35" s="265">
        <v>4</v>
      </c>
      <c r="B35" s="266" t="s">
        <v>167</v>
      </c>
      <c r="C35" s="266" t="s">
        <v>44</v>
      </c>
      <c r="D35" s="253" t="s">
        <v>231</v>
      </c>
      <c r="E35" s="265" t="s">
        <v>259</v>
      </c>
      <c r="F35" s="258">
        <v>1</v>
      </c>
      <c r="G35" s="272">
        <v>16999.5</v>
      </c>
      <c r="H35" s="272"/>
      <c r="I35" s="272"/>
      <c r="J35" s="260">
        <f t="shared" si="6"/>
        <v>16999.5</v>
      </c>
      <c r="K35" s="269" t="s">
        <v>240</v>
      </c>
      <c r="L35" s="251">
        <f t="shared" si="0"/>
        <v>125000</v>
      </c>
      <c r="M35" s="251">
        <f t="shared" si="3"/>
        <v>339990</v>
      </c>
      <c r="P35" s="243" t="s">
        <v>260</v>
      </c>
    </row>
    <row r="36" spans="1:16" s="243" customFormat="1" ht="12.75" x14ac:dyDescent="0.2">
      <c r="A36" s="265">
        <v>4</v>
      </c>
      <c r="B36" s="266" t="s">
        <v>167</v>
      </c>
      <c r="C36" s="266" t="s">
        <v>45</v>
      </c>
      <c r="D36" s="253" t="s">
        <v>231</v>
      </c>
      <c r="E36" s="265" t="s">
        <v>261</v>
      </c>
      <c r="F36" s="254">
        <v>1</v>
      </c>
      <c r="G36" s="271">
        <v>4000.4999999999995</v>
      </c>
      <c r="H36" s="271"/>
      <c r="I36" s="271"/>
      <c r="J36" s="260">
        <f t="shared" si="6"/>
        <v>4000.4999999999995</v>
      </c>
      <c r="K36" s="269"/>
      <c r="L36" s="251">
        <f t="shared" si="0"/>
        <v>125000</v>
      </c>
      <c r="M36" s="251">
        <f t="shared" si="3"/>
        <v>80009.999999999985</v>
      </c>
      <c r="P36" s="243" t="s">
        <v>262</v>
      </c>
    </row>
    <row r="37" spans="1:16" s="243" customFormat="1" ht="12.75" x14ac:dyDescent="0.2">
      <c r="A37" s="265">
        <v>4</v>
      </c>
      <c r="B37" s="266" t="s">
        <v>167</v>
      </c>
      <c r="C37" s="266" t="s">
        <v>45</v>
      </c>
      <c r="D37" s="253" t="s">
        <v>231</v>
      </c>
      <c r="E37" s="265" t="s">
        <v>263</v>
      </c>
      <c r="F37" s="258">
        <v>1</v>
      </c>
      <c r="G37" s="271">
        <v>4268.0999999999995</v>
      </c>
      <c r="H37" s="271"/>
      <c r="I37" s="271"/>
      <c r="J37" s="260">
        <f t="shared" si="6"/>
        <v>4268.0999999999995</v>
      </c>
      <c r="K37" s="269"/>
      <c r="L37" s="251">
        <f t="shared" si="0"/>
        <v>125000</v>
      </c>
      <c r="M37" s="251">
        <f t="shared" si="3"/>
        <v>85361.999999999985</v>
      </c>
      <c r="P37" s="243" t="s">
        <v>264</v>
      </c>
    </row>
    <row r="38" spans="1:16" s="243" customFormat="1" ht="12.75" x14ac:dyDescent="0.2">
      <c r="A38" s="265">
        <v>4</v>
      </c>
      <c r="B38" s="266" t="s">
        <v>167</v>
      </c>
      <c r="C38" s="266" t="s">
        <v>41</v>
      </c>
      <c r="D38" s="253" t="s">
        <v>231</v>
      </c>
      <c r="E38" s="265" t="s">
        <v>198</v>
      </c>
      <c r="F38" s="254">
        <v>1</v>
      </c>
      <c r="G38" s="272">
        <v>3054.26</v>
      </c>
      <c r="H38" s="272"/>
      <c r="I38" s="272"/>
      <c r="J38" s="260">
        <f t="shared" si="6"/>
        <v>3054.26</v>
      </c>
      <c r="K38" s="269"/>
      <c r="L38" s="251">
        <f t="shared" si="0"/>
        <v>125000</v>
      </c>
      <c r="M38" s="251">
        <f t="shared" si="3"/>
        <v>61085.200000000004</v>
      </c>
      <c r="P38" s="243" t="s">
        <v>265</v>
      </c>
    </row>
    <row r="39" spans="1:16" s="243" customFormat="1" ht="12.75" x14ac:dyDescent="0.2">
      <c r="A39" s="265">
        <v>4</v>
      </c>
      <c r="B39" s="266" t="s">
        <v>167</v>
      </c>
      <c r="C39" s="266" t="s">
        <v>41</v>
      </c>
      <c r="D39" s="253" t="s">
        <v>231</v>
      </c>
      <c r="E39" s="265" t="s">
        <v>266</v>
      </c>
      <c r="F39" s="258">
        <v>1</v>
      </c>
      <c r="G39" s="272">
        <v>3038</v>
      </c>
      <c r="H39" s="272"/>
      <c r="I39" s="272"/>
      <c r="J39" s="260">
        <f t="shared" si="6"/>
        <v>3038</v>
      </c>
      <c r="K39" s="269"/>
      <c r="L39" s="251">
        <f t="shared" si="0"/>
        <v>125000</v>
      </c>
      <c r="M39" s="251">
        <f t="shared" si="3"/>
        <v>60760</v>
      </c>
      <c r="P39" s="243" t="s">
        <v>267</v>
      </c>
    </row>
    <row r="40" spans="1:16" s="243" customFormat="1" ht="12.75" x14ac:dyDescent="0.2">
      <c r="A40" s="265">
        <v>4</v>
      </c>
      <c r="B40" s="266" t="s">
        <v>167</v>
      </c>
      <c r="C40" s="266" t="s">
        <v>45</v>
      </c>
      <c r="D40" s="253" t="s">
        <v>231</v>
      </c>
      <c r="E40" s="265" t="s">
        <v>268</v>
      </c>
      <c r="F40" s="258">
        <v>1</v>
      </c>
      <c r="G40" s="271">
        <v>10200</v>
      </c>
      <c r="H40" s="271"/>
      <c r="I40" s="271"/>
      <c r="J40" s="260">
        <f t="shared" si="6"/>
        <v>10200</v>
      </c>
      <c r="K40" s="269"/>
      <c r="L40" s="251">
        <f t="shared" si="0"/>
        <v>125000</v>
      </c>
      <c r="M40" s="251">
        <f t="shared" si="3"/>
        <v>204000</v>
      </c>
      <c r="P40" s="243" t="s">
        <v>269</v>
      </c>
    </row>
    <row r="41" spans="1:16" s="243" customFormat="1" ht="12.75" x14ac:dyDescent="0.2">
      <c r="A41" s="265">
        <v>4</v>
      </c>
      <c r="B41" s="266" t="s">
        <v>167</v>
      </c>
      <c r="C41" s="266" t="s">
        <v>45</v>
      </c>
      <c r="D41" s="253" t="s">
        <v>231</v>
      </c>
      <c r="E41" s="265" t="s">
        <v>270</v>
      </c>
      <c r="F41" s="258">
        <v>1</v>
      </c>
      <c r="G41" s="271">
        <v>28184.1</v>
      </c>
      <c r="H41" s="271"/>
      <c r="I41" s="271"/>
      <c r="J41" s="260">
        <f t="shared" si="6"/>
        <v>28184.1</v>
      </c>
      <c r="K41" s="269"/>
      <c r="L41" s="251">
        <f t="shared" si="0"/>
        <v>125000</v>
      </c>
      <c r="M41" s="251">
        <f t="shared" si="3"/>
        <v>563682</v>
      </c>
      <c r="P41" s="243" t="s">
        <v>271</v>
      </c>
    </row>
    <row r="42" spans="1:16" s="243" customFormat="1" ht="12.75" x14ac:dyDescent="0.2">
      <c r="A42" s="265">
        <v>4</v>
      </c>
      <c r="B42" s="266" t="s">
        <v>167</v>
      </c>
      <c r="C42" s="266" t="s">
        <v>45</v>
      </c>
      <c r="D42" s="253" t="s">
        <v>231</v>
      </c>
      <c r="E42" s="265" t="s">
        <v>272</v>
      </c>
      <c r="F42" s="258">
        <v>1</v>
      </c>
      <c r="G42" s="271">
        <v>18676</v>
      </c>
      <c r="H42" s="271"/>
      <c r="I42" s="271"/>
      <c r="J42" s="260">
        <f t="shared" si="6"/>
        <v>18676</v>
      </c>
      <c r="K42" s="269"/>
      <c r="L42" s="251">
        <f t="shared" si="0"/>
        <v>125000</v>
      </c>
      <c r="M42" s="251">
        <f t="shared" si="3"/>
        <v>373520</v>
      </c>
      <c r="P42" s="243" t="s">
        <v>273</v>
      </c>
    </row>
    <row r="43" spans="1:16" s="243" customFormat="1" ht="12.75" x14ac:dyDescent="0.2">
      <c r="A43" s="265">
        <v>4</v>
      </c>
      <c r="B43" s="266" t="s">
        <v>167</v>
      </c>
      <c r="C43" s="266" t="s">
        <v>45</v>
      </c>
      <c r="D43" s="253" t="s">
        <v>231</v>
      </c>
      <c r="E43" s="265" t="s">
        <v>274</v>
      </c>
      <c r="F43" s="258">
        <v>1</v>
      </c>
      <c r="G43" s="271">
        <v>9660</v>
      </c>
      <c r="H43" s="271"/>
      <c r="I43" s="271"/>
      <c r="J43" s="260">
        <f t="shared" si="6"/>
        <v>9660</v>
      </c>
      <c r="K43" s="269"/>
      <c r="L43" s="251">
        <f t="shared" si="0"/>
        <v>125000</v>
      </c>
      <c r="M43" s="251">
        <f t="shared" si="3"/>
        <v>193200</v>
      </c>
      <c r="P43" s="243" t="s">
        <v>275</v>
      </c>
    </row>
    <row r="44" spans="1:16" s="243" customFormat="1" ht="26.25" customHeight="1" x14ac:dyDescent="0.2">
      <c r="A44" s="265">
        <v>5</v>
      </c>
      <c r="B44" s="266" t="s">
        <v>48</v>
      </c>
      <c r="C44" s="252" t="s">
        <v>276</v>
      </c>
      <c r="D44" s="253" t="s">
        <v>277</v>
      </c>
      <c r="E44" s="265" t="s">
        <v>278</v>
      </c>
      <c r="F44" s="254">
        <v>1</v>
      </c>
      <c r="G44" s="271">
        <v>8235</v>
      </c>
      <c r="H44" s="271">
        <f>+G44+G47+G49</f>
        <v>30615</v>
      </c>
      <c r="I44" s="271"/>
      <c r="J44" s="273">
        <f>+G44+G45</f>
        <v>17515</v>
      </c>
      <c r="K44" s="269" t="s">
        <v>279</v>
      </c>
      <c r="L44" s="251">
        <f t="shared" si="0"/>
        <v>125000</v>
      </c>
      <c r="M44" s="251">
        <f t="shared" si="3"/>
        <v>350300</v>
      </c>
      <c r="N44" s="262">
        <f>MIN(M6:M44)</f>
        <v>60000</v>
      </c>
      <c r="P44" s="252" t="s">
        <v>280</v>
      </c>
    </row>
    <row r="45" spans="1:16" s="243" customFormat="1" ht="12.75" x14ac:dyDescent="0.2">
      <c r="A45" s="265">
        <v>5</v>
      </c>
      <c r="B45" s="266" t="s">
        <v>48</v>
      </c>
      <c r="C45" s="266" t="s">
        <v>53</v>
      </c>
      <c r="D45" s="253" t="s">
        <v>277</v>
      </c>
      <c r="E45" s="265" t="s">
        <v>278</v>
      </c>
      <c r="F45" s="258"/>
      <c r="G45" s="271">
        <v>9280</v>
      </c>
      <c r="H45" s="271">
        <f>+G45+G46</f>
        <v>25608</v>
      </c>
      <c r="I45" s="274"/>
      <c r="J45" s="275"/>
      <c r="K45" s="269" t="s">
        <v>281</v>
      </c>
      <c r="L45" s="251">
        <f t="shared" si="0"/>
        <v>0</v>
      </c>
      <c r="M45" s="251"/>
      <c r="P45" s="252" t="s">
        <v>282</v>
      </c>
    </row>
    <row r="46" spans="1:16" s="243" customFormat="1" ht="12.75" x14ac:dyDescent="0.2">
      <c r="A46" s="265">
        <v>5</v>
      </c>
      <c r="B46" s="266" t="s">
        <v>48</v>
      </c>
      <c r="C46" s="266" t="s">
        <v>53</v>
      </c>
      <c r="D46" s="253" t="s">
        <v>277</v>
      </c>
      <c r="E46" s="265" t="s">
        <v>283</v>
      </c>
      <c r="F46" s="258">
        <v>1</v>
      </c>
      <c r="G46" s="271">
        <v>16328</v>
      </c>
      <c r="H46" s="271"/>
      <c r="I46" s="271"/>
      <c r="J46" s="260">
        <f>+G46</f>
        <v>16328</v>
      </c>
      <c r="K46" s="269"/>
      <c r="L46" s="251">
        <f t="shared" si="0"/>
        <v>125000</v>
      </c>
      <c r="M46" s="251">
        <f t="shared" ref="M46:M52" si="7">+J46*$M$1</f>
        <v>326560</v>
      </c>
      <c r="P46" s="252" t="s">
        <v>284</v>
      </c>
    </row>
    <row r="47" spans="1:16" s="243" customFormat="1" ht="12.75" x14ac:dyDescent="0.2">
      <c r="A47" s="265">
        <v>5</v>
      </c>
      <c r="B47" s="266" t="s">
        <v>48</v>
      </c>
      <c r="C47" s="252" t="s">
        <v>276</v>
      </c>
      <c r="D47" s="253" t="s">
        <v>277</v>
      </c>
      <c r="E47" s="265" t="s">
        <v>285</v>
      </c>
      <c r="F47" s="258">
        <v>1</v>
      </c>
      <c r="G47" s="271">
        <v>10529</v>
      </c>
      <c r="H47" s="271"/>
      <c r="I47" s="271"/>
      <c r="J47" s="260">
        <f>+G47</f>
        <v>10529</v>
      </c>
      <c r="K47" s="269"/>
      <c r="L47" s="251">
        <f t="shared" si="0"/>
        <v>125000</v>
      </c>
      <c r="M47" s="251">
        <f t="shared" si="7"/>
        <v>210580</v>
      </c>
    </row>
    <row r="48" spans="1:16" s="243" customFormat="1" ht="12.75" x14ac:dyDescent="0.2">
      <c r="A48" s="265">
        <v>5</v>
      </c>
      <c r="B48" s="266" t="s">
        <v>48</v>
      </c>
      <c r="C48" s="266" t="s">
        <v>51</v>
      </c>
      <c r="D48" s="253" t="s">
        <v>277</v>
      </c>
      <c r="E48" s="265" t="s">
        <v>286</v>
      </c>
      <c r="F48" s="258">
        <v>1</v>
      </c>
      <c r="G48" s="276">
        <v>4990</v>
      </c>
      <c r="H48" s="276">
        <f>+G48+G50+G51</f>
        <v>63844</v>
      </c>
      <c r="I48" s="276"/>
      <c r="J48" s="268">
        <v>5000</v>
      </c>
      <c r="K48" s="269" t="s">
        <v>287</v>
      </c>
      <c r="L48" s="251">
        <f t="shared" si="0"/>
        <v>125000</v>
      </c>
      <c r="M48" s="251">
        <f t="shared" si="7"/>
        <v>100000</v>
      </c>
    </row>
    <row r="49" spans="1:13" s="243" customFormat="1" ht="12.75" x14ac:dyDescent="0.2">
      <c r="A49" s="265">
        <v>5</v>
      </c>
      <c r="B49" s="266" t="s">
        <v>48</v>
      </c>
      <c r="C49" s="252" t="s">
        <v>276</v>
      </c>
      <c r="D49" s="253" t="s">
        <v>277</v>
      </c>
      <c r="E49" s="265" t="s">
        <v>288</v>
      </c>
      <c r="F49" s="258">
        <v>1</v>
      </c>
      <c r="G49" s="276">
        <v>11851</v>
      </c>
      <c r="H49" s="276"/>
      <c r="I49" s="276"/>
      <c r="J49" s="268">
        <v>21110</v>
      </c>
      <c r="K49" s="269" t="s">
        <v>287</v>
      </c>
      <c r="L49" s="251">
        <f t="shared" si="0"/>
        <v>125000</v>
      </c>
      <c r="M49" s="251">
        <f t="shared" si="7"/>
        <v>422200</v>
      </c>
    </row>
    <row r="50" spans="1:13" s="252" customFormat="1" ht="12.75" x14ac:dyDescent="0.2">
      <c r="A50" s="265">
        <v>5</v>
      </c>
      <c r="B50" s="266" t="s">
        <v>48</v>
      </c>
      <c r="C50" s="266" t="s">
        <v>51</v>
      </c>
      <c r="D50" s="253" t="s">
        <v>277</v>
      </c>
      <c r="E50" s="265" t="s">
        <v>204</v>
      </c>
      <c r="F50" s="254">
        <v>1</v>
      </c>
      <c r="G50" s="276">
        <v>38653</v>
      </c>
      <c r="H50" s="276"/>
      <c r="I50" s="276"/>
      <c r="J50" s="268">
        <v>76006</v>
      </c>
      <c r="K50" s="269" t="s">
        <v>289</v>
      </c>
      <c r="L50" s="251">
        <f t="shared" si="0"/>
        <v>125000</v>
      </c>
      <c r="M50" s="251">
        <f t="shared" si="7"/>
        <v>1520120</v>
      </c>
    </row>
    <row r="51" spans="1:13" s="252" customFormat="1" ht="12.75" x14ac:dyDescent="0.2">
      <c r="A51" s="265">
        <v>5</v>
      </c>
      <c r="B51" s="266" t="s">
        <v>48</v>
      </c>
      <c r="C51" s="266" t="s">
        <v>51</v>
      </c>
      <c r="D51" s="253" t="s">
        <v>277</v>
      </c>
      <c r="E51" s="265" t="s">
        <v>290</v>
      </c>
      <c r="F51" s="258">
        <v>1</v>
      </c>
      <c r="G51" s="271">
        <v>20201</v>
      </c>
      <c r="H51" s="271"/>
      <c r="I51" s="271"/>
      <c r="J51" s="260">
        <f>+G51</f>
        <v>20201</v>
      </c>
      <c r="K51" s="269"/>
      <c r="L51" s="251">
        <f t="shared" si="0"/>
        <v>125000</v>
      </c>
      <c r="M51" s="251">
        <f t="shared" si="7"/>
        <v>404020</v>
      </c>
    </row>
    <row r="52" spans="1:13" s="252" customFormat="1" ht="12.75" x14ac:dyDescent="0.2">
      <c r="A52" s="265">
        <v>5</v>
      </c>
      <c r="B52" s="266" t="s">
        <v>48</v>
      </c>
      <c r="C52" s="266" t="s">
        <v>50</v>
      </c>
      <c r="D52" s="253" t="s">
        <v>277</v>
      </c>
      <c r="E52" s="265" t="s">
        <v>291</v>
      </c>
      <c r="F52" s="258">
        <v>1</v>
      </c>
      <c r="G52" s="276">
        <v>488</v>
      </c>
      <c r="H52" s="276">
        <f>+G52</f>
        <v>488</v>
      </c>
      <c r="I52" s="276"/>
      <c r="J52" s="268">
        <v>4188</v>
      </c>
      <c r="K52" s="269" t="s">
        <v>292</v>
      </c>
      <c r="L52" s="251">
        <f t="shared" si="0"/>
        <v>125000</v>
      </c>
      <c r="M52" s="251">
        <f t="shared" si="7"/>
        <v>83760</v>
      </c>
    </row>
    <row r="53" spans="1:13" s="252" customFormat="1" ht="12.75" x14ac:dyDescent="0.2">
      <c r="A53" s="265"/>
      <c r="B53" s="266"/>
      <c r="C53" s="266"/>
      <c r="D53" s="253"/>
      <c r="E53" s="265"/>
      <c r="F53" s="258"/>
      <c r="G53" s="276"/>
      <c r="H53" s="276"/>
      <c r="I53" s="276"/>
      <c r="J53" s="268"/>
      <c r="K53" s="269"/>
      <c r="L53" s="251"/>
      <c r="M53" s="251"/>
    </row>
    <row r="54" spans="1:13" s="252" customFormat="1" ht="12.75" x14ac:dyDescent="0.2">
      <c r="A54" s="265">
        <v>6</v>
      </c>
      <c r="B54" s="266" t="s">
        <v>55</v>
      </c>
      <c r="C54" s="266" t="s">
        <v>57</v>
      </c>
      <c r="D54" s="253" t="s">
        <v>293</v>
      </c>
      <c r="E54" s="265" t="s">
        <v>294</v>
      </c>
      <c r="F54" s="258">
        <v>1</v>
      </c>
      <c r="G54" s="270">
        <v>4288</v>
      </c>
      <c r="H54" s="270">
        <f>+G54+G55</f>
        <v>9711</v>
      </c>
      <c r="I54" s="270"/>
      <c r="J54" s="260">
        <f>+G54</f>
        <v>4288</v>
      </c>
      <c r="K54" s="269"/>
      <c r="L54" s="251">
        <f t="shared" ref="L54:L117" si="8">+F54*$L$1</f>
        <v>125000</v>
      </c>
      <c r="M54" s="251">
        <f t="shared" ref="M54:M63" si="9">+J54*$M$1</f>
        <v>85760</v>
      </c>
    </row>
    <row r="55" spans="1:13" s="252" customFormat="1" ht="12.75" x14ac:dyDescent="0.2">
      <c r="A55" s="265">
        <v>6</v>
      </c>
      <c r="B55" s="266" t="s">
        <v>55</v>
      </c>
      <c r="C55" s="266" t="s">
        <v>57</v>
      </c>
      <c r="D55" s="253" t="s">
        <v>293</v>
      </c>
      <c r="E55" s="265" t="s">
        <v>295</v>
      </c>
      <c r="F55" s="258">
        <v>1</v>
      </c>
      <c r="G55" s="270">
        <v>5423</v>
      </c>
      <c r="H55" s="270"/>
      <c r="I55" s="270"/>
      <c r="J55" s="260">
        <f>+G55</f>
        <v>5423</v>
      </c>
      <c r="K55" s="269"/>
      <c r="L55" s="251">
        <f t="shared" si="8"/>
        <v>125000</v>
      </c>
      <c r="M55" s="251">
        <f t="shared" si="9"/>
        <v>108460</v>
      </c>
    </row>
    <row r="56" spans="1:13" s="252" customFormat="1" ht="12.75" x14ac:dyDescent="0.2">
      <c r="A56" s="265">
        <v>6</v>
      </c>
      <c r="B56" s="266" t="s">
        <v>55</v>
      </c>
      <c r="C56" s="266" t="s">
        <v>56</v>
      </c>
      <c r="D56" s="253" t="s">
        <v>293</v>
      </c>
      <c r="E56" s="265" t="s">
        <v>208</v>
      </c>
      <c r="F56" s="254">
        <v>1</v>
      </c>
      <c r="G56" s="267">
        <v>484</v>
      </c>
      <c r="H56" s="277">
        <f>+G56+G57</f>
        <v>21575</v>
      </c>
      <c r="I56" s="267"/>
      <c r="J56" s="268">
        <v>22441</v>
      </c>
      <c r="K56" s="269" t="s">
        <v>296</v>
      </c>
      <c r="L56" s="251">
        <f t="shared" si="8"/>
        <v>125000</v>
      </c>
      <c r="M56" s="251">
        <f t="shared" si="9"/>
        <v>448820</v>
      </c>
    </row>
    <row r="57" spans="1:13" s="252" customFormat="1" ht="12.75" x14ac:dyDescent="0.2">
      <c r="A57" s="265">
        <v>6</v>
      </c>
      <c r="B57" s="266" t="s">
        <v>55</v>
      </c>
      <c r="C57" s="266" t="s">
        <v>56</v>
      </c>
      <c r="D57" s="253" t="s">
        <v>293</v>
      </c>
      <c r="E57" s="265" t="s">
        <v>213</v>
      </c>
      <c r="F57" s="254">
        <v>1</v>
      </c>
      <c r="G57" s="276">
        <v>21091</v>
      </c>
      <c r="H57" s="276"/>
      <c r="I57" s="276"/>
      <c r="J57" s="268">
        <v>21350</v>
      </c>
      <c r="K57" s="269" t="s">
        <v>297</v>
      </c>
      <c r="L57" s="251">
        <f t="shared" si="8"/>
        <v>125000</v>
      </c>
      <c r="M57" s="251">
        <f t="shared" si="9"/>
        <v>427000</v>
      </c>
    </row>
    <row r="58" spans="1:13" s="252" customFormat="1" ht="26.25" customHeight="1" x14ac:dyDescent="0.2">
      <c r="A58" s="265">
        <v>7</v>
      </c>
      <c r="B58" s="266" t="s">
        <v>168</v>
      </c>
      <c r="C58" s="266" t="s">
        <v>63</v>
      </c>
      <c r="D58" s="278" t="s">
        <v>298</v>
      </c>
      <c r="E58" s="265" t="s">
        <v>299</v>
      </c>
      <c r="F58" s="258">
        <v>1</v>
      </c>
      <c r="G58" s="267">
        <v>428</v>
      </c>
      <c r="H58" s="267">
        <f>+G58</f>
        <v>428</v>
      </c>
      <c r="I58" s="267"/>
      <c r="J58" s="268">
        <v>1498</v>
      </c>
      <c r="K58" s="269" t="s">
        <v>300</v>
      </c>
      <c r="L58" s="251">
        <f t="shared" si="8"/>
        <v>125000</v>
      </c>
      <c r="M58" s="251">
        <f t="shared" si="9"/>
        <v>29960</v>
      </c>
    </row>
    <row r="59" spans="1:13" s="252" customFormat="1" ht="12.75" x14ac:dyDescent="0.2">
      <c r="A59" s="265">
        <v>7</v>
      </c>
      <c r="B59" s="266" t="s">
        <v>168</v>
      </c>
      <c r="C59" s="266" t="s">
        <v>64</v>
      </c>
      <c r="D59" s="278" t="s">
        <v>301</v>
      </c>
      <c r="E59" s="265" t="s">
        <v>219</v>
      </c>
      <c r="F59" s="254">
        <v>1</v>
      </c>
      <c r="G59" s="270">
        <v>4038</v>
      </c>
      <c r="H59" s="270">
        <f>+G59+G60</f>
        <v>7416</v>
      </c>
      <c r="I59" s="270"/>
      <c r="J59" s="260">
        <f>+G59</f>
        <v>4038</v>
      </c>
      <c r="K59" s="269"/>
      <c r="L59" s="251">
        <f t="shared" si="8"/>
        <v>125000</v>
      </c>
      <c r="M59" s="251">
        <f t="shared" si="9"/>
        <v>80760</v>
      </c>
    </row>
    <row r="60" spans="1:13" s="252" customFormat="1" ht="12.75" x14ac:dyDescent="0.2">
      <c r="A60" s="265">
        <v>7</v>
      </c>
      <c r="B60" s="266" t="s">
        <v>168</v>
      </c>
      <c r="C60" s="266" t="s">
        <v>64</v>
      </c>
      <c r="D60" s="278" t="s">
        <v>301</v>
      </c>
      <c r="E60" s="265" t="s">
        <v>302</v>
      </c>
      <c r="F60" s="258">
        <v>1</v>
      </c>
      <c r="G60" s="270">
        <v>3378</v>
      </c>
      <c r="H60" s="270"/>
      <c r="I60" s="270"/>
      <c r="J60" s="260">
        <f>+G60</f>
        <v>3378</v>
      </c>
      <c r="K60" s="269"/>
      <c r="L60" s="251">
        <f t="shared" si="8"/>
        <v>125000</v>
      </c>
      <c r="M60" s="251">
        <f t="shared" si="9"/>
        <v>67560</v>
      </c>
    </row>
    <row r="61" spans="1:13" s="252" customFormat="1" ht="12.75" x14ac:dyDescent="0.2">
      <c r="A61" s="265">
        <v>7</v>
      </c>
      <c r="B61" s="266" t="s">
        <v>168</v>
      </c>
      <c r="C61" s="266" t="s">
        <v>61</v>
      </c>
      <c r="D61" s="278" t="s">
        <v>303</v>
      </c>
      <c r="E61" s="265" t="s">
        <v>216</v>
      </c>
      <c r="F61" s="254">
        <v>1</v>
      </c>
      <c r="G61" s="271">
        <v>3265</v>
      </c>
      <c r="H61" s="271">
        <f>+G61+G62+G64+G68</f>
        <v>100706</v>
      </c>
      <c r="I61" s="271"/>
      <c r="J61" s="260">
        <f>+G61</f>
        <v>3265</v>
      </c>
      <c r="K61" s="269"/>
      <c r="L61" s="251">
        <f t="shared" si="8"/>
        <v>125000</v>
      </c>
      <c r="M61" s="251">
        <f t="shared" si="9"/>
        <v>65300</v>
      </c>
    </row>
    <row r="62" spans="1:13" s="252" customFormat="1" ht="12.75" x14ac:dyDescent="0.2">
      <c r="A62" s="265">
        <v>7</v>
      </c>
      <c r="B62" s="266" t="s">
        <v>168</v>
      </c>
      <c r="C62" s="266" t="s">
        <v>61</v>
      </c>
      <c r="D62" s="278" t="s">
        <v>303</v>
      </c>
      <c r="E62" s="279" t="s">
        <v>304</v>
      </c>
      <c r="F62" s="258">
        <v>1</v>
      </c>
      <c r="G62" s="271">
        <v>6318</v>
      </c>
      <c r="H62" s="271"/>
      <c r="I62" s="271"/>
      <c r="J62" s="260">
        <f>+G62</f>
        <v>6318</v>
      </c>
      <c r="K62" s="269"/>
      <c r="L62" s="251">
        <f t="shared" si="8"/>
        <v>125000</v>
      </c>
      <c r="M62" s="251">
        <f t="shared" si="9"/>
        <v>126360</v>
      </c>
    </row>
    <row r="63" spans="1:13" s="252" customFormat="1" ht="12.75" x14ac:dyDescent="0.2">
      <c r="A63" s="265">
        <v>7</v>
      </c>
      <c r="B63" s="266" t="s">
        <v>168</v>
      </c>
      <c r="C63" s="266" t="s">
        <v>65</v>
      </c>
      <c r="D63" s="278" t="s">
        <v>303</v>
      </c>
      <c r="E63" s="265" t="s">
        <v>217</v>
      </c>
      <c r="F63" s="254">
        <v>1</v>
      </c>
      <c r="G63" s="267">
        <v>3261</v>
      </c>
      <c r="H63" s="267">
        <f>+G63+G65+G69</f>
        <v>12294</v>
      </c>
      <c r="I63" s="267"/>
      <c r="J63" s="268">
        <v>4364</v>
      </c>
      <c r="K63" s="269" t="s">
        <v>305</v>
      </c>
      <c r="L63" s="251">
        <f t="shared" si="8"/>
        <v>125000</v>
      </c>
      <c r="M63" s="251">
        <f t="shared" si="9"/>
        <v>87280</v>
      </c>
    </row>
    <row r="64" spans="1:13" s="252" customFormat="1" ht="12.75" x14ac:dyDescent="0.2">
      <c r="A64" s="265">
        <v>7</v>
      </c>
      <c r="B64" s="266" t="s">
        <v>168</v>
      </c>
      <c r="C64" s="266" t="s">
        <v>61</v>
      </c>
      <c r="D64" s="278" t="s">
        <v>301</v>
      </c>
      <c r="E64" s="280" t="s">
        <v>306</v>
      </c>
      <c r="F64" s="281">
        <v>1</v>
      </c>
      <c r="G64" s="276">
        <v>24511</v>
      </c>
      <c r="H64" s="276"/>
      <c r="I64" s="276"/>
      <c r="J64" s="268">
        <v>237790</v>
      </c>
      <c r="K64" s="269" t="s">
        <v>307</v>
      </c>
      <c r="L64" s="251">
        <f t="shared" si="8"/>
        <v>125000</v>
      </c>
      <c r="M64" s="251">
        <f>+J64*$M$1*0</f>
        <v>0</v>
      </c>
    </row>
    <row r="65" spans="1:14" s="252" customFormat="1" ht="12.75" x14ac:dyDescent="0.2">
      <c r="A65" s="265">
        <v>7</v>
      </c>
      <c r="B65" s="266" t="s">
        <v>168</v>
      </c>
      <c r="C65" s="266" t="s">
        <v>65</v>
      </c>
      <c r="D65" s="278" t="s">
        <v>303</v>
      </c>
      <c r="E65" s="265" t="s">
        <v>308</v>
      </c>
      <c r="F65" s="258">
        <v>1</v>
      </c>
      <c r="G65" s="270">
        <v>8462</v>
      </c>
      <c r="H65" s="270"/>
      <c r="I65" s="270"/>
      <c r="J65" s="260">
        <f>+G65</f>
        <v>8462</v>
      </c>
      <c r="K65" s="269" t="s">
        <v>309</v>
      </c>
      <c r="L65" s="251">
        <f t="shared" si="8"/>
        <v>125000</v>
      </c>
      <c r="M65" s="251">
        <f>+J65*$M$1</f>
        <v>169240</v>
      </c>
    </row>
    <row r="66" spans="1:14" s="252" customFormat="1" ht="12.75" x14ac:dyDescent="0.2">
      <c r="A66" s="265">
        <v>7</v>
      </c>
      <c r="B66" s="266" t="s">
        <v>168</v>
      </c>
      <c r="C66" s="266" t="s">
        <v>63</v>
      </c>
      <c r="D66" s="278" t="s">
        <v>298</v>
      </c>
      <c r="E66" s="265" t="s">
        <v>221</v>
      </c>
      <c r="F66" s="254">
        <v>1</v>
      </c>
      <c r="G66" s="267">
        <v>4818</v>
      </c>
      <c r="H66" s="267">
        <f>+G66+G67</f>
        <v>5420</v>
      </c>
      <c r="I66" s="267"/>
      <c r="J66" s="268">
        <v>6219</v>
      </c>
      <c r="K66" s="269" t="s">
        <v>310</v>
      </c>
      <c r="L66" s="251">
        <f t="shared" si="8"/>
        <v>125000</v>
      </c>
      <c r="M66" s="251">
        <f>+J66*$M$1</f>
        <v>124380</v>
      </c>
      <c r="N66" s="262">
        <f>MIN(M46:M66)</f>
        <v>0</v>
      </c>
    </row>
    <row r="67" spans="1:14" s="252" customFormat="1" ht="12.75" x14ac:dyDescent="0.2">
      <c r="A67" s="265">
        <v>7</v>
      </c>
      <c r="B67" s="266" t="s">
        <v>168</v>
      </c>
      <c r="C67" s="266" t="s">
        <v>63</v>
      </c>
      <c r="D67" s="278" t="s">
        <v>298</v>
      </c>
      <c r="E67" s="265" t="s">
        <v>225</v>
      </c>
      <c r="F67" s="258"/>
      <c r="G67" s="270">
        <v>602</v>
      </c>
      <c r="H67" s="270"/>
      <c r="I67" s="282"/>
      <c r="J67" s="275"/>
      <c r="K67" s="269" t="s">
        <v>300</v>
      </c>
      <c r="L67" s="251">
        <f t="shared" si="8"/>
        <v>0</v>
      </c>
      <c r="M67" s="251"/>
    </row>
    <row r="68" spans="1:14" s="252" customFormat="1" ht="12.75" x14ac:dyDescent="0.2">
      <c r="A68" s="265">
        <v>7</v>
      </c>
      <c r="B68" s="266" t="s">
        <v>168</v>
      </c>
      <c r="C68" s="266" t="s">
        <v>61</v>
      </c>
      <c r="D68" s="278" t="s">
        <v>303</v>
      </c>
      <c r="E68" s="265" t="s">
        <v>311</v>
      </c>
      <c r="F68" s="258">
        <v>1</v>
      </c>
      <c r="G68" s="271">
        <v>66612</v>
      </c>
      <c r="H68" s="271"/>
      <c r="I68" s="271"/>
      <c r="J68" s="273">
        <v>87803</v>
      </c>
      <c r="K68" s="269" t="s">
        <v>307</v>
      </c>
      <c r="L68" s="251">
        <f t="shared" si="8"/>
        <v>125000</v>
      </c>
      <c r="M68" s="251">
        <f>+J68*$M$1</f>
        <v>1756060</v>
      </c>
    </row>
    <row r="69" spans="1:14" s="252" customFormat="1" ht="12.75" x14ac:dyDescent="0.2">
      <c r="A69" s="265">
        <v>7</v>
      </c>
      <c r="B69" s="266" t="s">
        <v>168</v>
      </c>
      <c r="C69" s="266" t="s">
        <v>65</v>
      </c>
      <c r="D69" s="278" t="s">
        <v>303</v>
      </c>
      <c r="E69" s="265" t="s">
        <v>311</v>
      </c>
      <c r="F69" s="258"/>
      <c r="G69" s="270">
        <v>571</v>
      </c>
      <c r="H69" s="270"/>
      <c r="I69" s="282"/>
      <c r="J69" s="275"/>
      <c r="K69" s="269" t="s">
        <v>312</v>
      </c>
      <c r="L69" s="251">
        <f t="shared" si="8"/>
        <v>0</v>
      </c>
      <c r="M69" s="251"/>
    </row>
    <row r="70" spans="1:14" s="252" customFormat="1" ht="27" customHeight="1" x14ac:dyDescent="0.2">
      <c r="A70" s="265">
        <v>8</v>
      </c>
      <c r="B70" s="266" t="s">
        <v>169</v>
      </c>
      <c r="C70" s="266" t="s">
        <v>75</v>
      </c>
      <c r="D70" s="253" t="s">
        <v>298</v>
      </c>
      <c r="E70" s="265" t="s">
        <v>225</v>
      </c>
      <c r="F70" s="254">
        <v>1</v>
      </c>
      <c r="G70" s="271">
        <v>21537</v>
      </c>
      <c r="H70" s="271">
        <f>+G70+G72+G74</f>
        <v>23355</v>
      </c>
      <c r="I70" s="271"/>
      <c r="J70" s="273">
        <v>26153</v>
      </c>
      <c r="K70" s="269"/>
      <c r="L70" s="251">
        <f t="shared" si="8"/>
        <v>125000</v>
      </c>
      <c r="M70" s="251">
        <f>+J70*$M$1</f>
        <v>523060</v>
      </c>
    </row>
    <row r="71" spans="1:14" s="252" customFormat="1" ht="12.75" x14ac:dyDescent="0.2">
      <c r="A71" s="265">
        <v>8</v>
      </c>
      <c r="B71" s="266" t="s">
        <v>169</v>
      </c>
      <c r="C71" s="266" t="s">
        <v>75</v>
      </c>
      <c r="D71" s="278" t="s">
        <v>298</v>
      </c>
      <c r="E71" s="265" t="s">
        <v>299</v>
      </c>
      <c r="F71" s="258"/>
      <c r="G71" s="276">
        <v>567</v>
      </c>
      <c r="H71" s="276"/>
      <c r="I71" s="274"/>
      <c r="J71" s="275"/>
      <c r="K71" s="269"/>
      <c r="L71" s="251">
        <f t="shared" si="8"/>
        <v>0</v>
      </c>
      <c r="M71" s="251"/>
    </row>
    <row r="72" spans="1:14" s="252" customFormat="1" ht="12.75" x14ac:dyDescent="0.2">
      <c r="A72" s="265">
        <v>8</v>
      </c>
      <c r="B72" s="266" t="s">
        <v>169</v>
      </c>
      <c r="C72" s="266" t="s">
        <v>72</v>
      </c>
      <c r="D72" s="278" t="s">
        <v>313</v>
      </c>
      <c r="E72" s="265" t="s">
        <v>314</v>
      </c>
      <c r="F72" s="258">
        <v>1</v>
      </c>
      <c r="G72" s="276">
        <v>1768</v>
      </c>
      <c r="H72" s="276">
        <f>+G72+G75+G76+G79</f>
        <v>29647.8</v>
      </c>
      <c r="I72" s="276"/>
      <c r="J72" s="268">
        <v>7201</v>
      </c>
      <c r="K72" s="269" t="s">
        <v>315</v>
      </c>
      <c r="L72" s="251">
        <f t="shared" si="8"/>
        <v>125000</v>
      </c>
      <c r="M72" s="251">
        <f t="shared" ref="M72:M79" si="10">+J72*$M$1</f>
        <v>144020</v>
      </c>
    </row>
    <row r="73" spans="1:14" s="252" customFormat="1" ht="12.75" x14ac:dyDescent="0.2">
      <c r="A73" s="265">
        <v>8</v>
      </c>
      <c r="B73" s="266" t="s">
        <v>169</v>
      </c>
      <c r="C73" s="266" t="s">
        <v>73</v>
      </c>
      <c r="D73" s="278" t="s">
        <v>313</v>
      </c>
      <c r="E73" s="265" t="s">
        <v>316</v>
      </c>
      <c r="F73" s="254">
        <v>1</v>
      </c>
      <c r="G73" s="276">
        <v>9348</v>
      </c>
      <c r="H73" s="276">
        <f>+G73+G79+G80</f>
        <v>41201</v>
      </c>
      <c r="I73" s="276"/>
      <c r="J73" s="268">
        <v>37451</v>
      </c>
      <c r="K73" s="269" t="s">
        <v>317</v>
      </c>
      <c r="L73" s="251">
        <f t="shared" si="8"/>
        <v>125000</v>
      </c>
      <c r="M73" s="251">
        <f t="shared" si="10"/>
        <v>749020</v>
      </c>
    </row>
    <row r="74" spans="1:14" s="252" customFormat="1" ht="12.75" x14ac:dyDescent="0.2">
      <c r="A74" s="265">
        <v>8</v>
      </c>
      <c r="B74" s="266" t="s">
        <v>169</v>
      </c>
      <c r="C74" s="266" t="s">
        <v>72</v>
      </c>
      <c r="D74" s="278" t="s">
        <v>313</v>
      </c>
      <c r="E74" s="265" t="s">
        <v>318</v>
      </c>
      <c r="F74" s="258">
        <v>1</v>
      </c>
      <c r="G74" s="276">
        <v>50</v>
      </c>
      <c r="H74" s="276"/>
      <c r="I74" s="276"/>
      <c r="J74" s="268">
        <v>3040</v>
      </c>
      <c r="K74" s="269" t="s">
        <v>319</v>
      </c>
      <c r="L74" s="251">
        <f t="shared" si="8"/>
        <v>125000</v>
      </c>
      <c r="M74" s="251">
        <f t="shared" si="10"/>
        <v>60800</v>
      </c>
    </row>
    <row r="75" spans="1:14" s="252" customFormat="1" ht="12.75" x14ac:dyDescent="0.2">
      <c r="A75" s="265">
        <v>8</v>
      </c>
      <c r="B75" s="266" t="s">
        <v>169</v>
      </c>
      <c r="C75" s="266" t="s">
        <v>72</v>
      </c>
      <c r="D75" s="278" t="s">
        <v>313</v>
      </c>
      <c r="E75" s="265" t="s">
        <v>320</v>
      </c>
      <c r="F75" s="258">
        <v>1</v>
      </c>
      <c r="G75" s="276">
        <v>3246</v>
      </c>
      <c r="H75" s="276"/>
      <c r="I75" s="276"/>
      <c r="J75" s="268">
        <v>3517</v>
      </c>
      <c r="K75" s="269" t="s">
        <v>321</v>
      </c>
      <c r="L75" s="251">
        <f t="shared" si="8"/>
        <v>125000</v>
      </c>
      <c r="M75" s="251">
        <f t="shared" si="10"/>
        <v>70340</v>
      </c>
      <c r="N75" s="262">
        <f>MIN(M69:M75)</f>
        <v>60800</v>
      </c>
    </row>
    <row r="76" spans="1:14" s="252" customFormat="1" ht="12.75" x14ac:dyDescent="0.2">
      <c r="A76" s="265">
        <v>8</v>
      </c>
      <c r="B76" s="266" t="s">
        <v>169</v>
      </c>
      <c r="C76" s="266" t="s">
        <v>72</v>
      </c>
      <c r="D76" s="278" t="s">
        <v>313</v>
      </c>
      <c r="E76" s="265" t="s">
        <v>322</v>
      </c>
      <c r="F76" s="258">
        <v>1</v>
      </c>
      <c r="G76" s="271">
        <v>3211.8</v>
      </c>
      <c r="H76" s="271"/>
      <c r="I76" s="271"/>
      <c r="J76" s="260">
        <f>+G76</f>
        <v>3211.8</v>
      </c>
      <c r="K76" s="269"/>
      <c r="L76" s="251">
        <f t="shared" si="8"/>
        <v>125000</v>
      </c>
      <c r="M76" s="251">
        <f t="shared" si="10"/>
        <v>64236</v>
      </c>
    </row>
    <row r="77" spans="1:14" s="252" customFormat="1" ht="12.75" x14ac:dyDescent="0.2">
      <c r="A77" s="265">
        <v>8</v>
      </c>
      <c r="B77" s="266" t="s">
        <v>169</v>
      </c>
      <c r="C77" s="266" t="s">
        <v>73</v>
      </c>
      <c r="D77" s="278" t="s">
        <v>313</v>
      </c>
      <c r="E77" s="265" t="s">
        <v>323</v>
      </c>
      <c r="F77" s="258">
        <v>1</v>
      </c>
      <c r="G77" s="271">
        <v>4605.8720000000003</v>
      </c>
      <c r="H77" s="271"/>
      <c r="I77" s="271"/>
      <c r="J77" s="260">
        <f>+G77</f>
        <v>4605.8720000000003</v>
      </c>
      <c r="K77" s="269"/>
      <c r="L77" s="251">
        <f t="shared" si="8"/>
        <v>125000</v>
      </c>
      <c r="M77" s="251">
        <f t="shared" si="10"/>
        <v>92117.440000000002</v>
      </c>
    </row>
    <row r="78" spans="1:14" s="252" customFormat="1" ht="12.75" x14ac:dyDescent="0.2">
      <c r="A78" s="265">
        <v>8</v>
      </c>
      <c r="B78" s="266" t="s">
        <v>169</v>
      </c>
      <c r="C78" s="266" t="s">
        <v>73</v>
      </c>
      <c r="D78" s="278" t="s">
        <v>313</v>
      </c>
      <c r="E78" s="265" t="s">
        <v>324</v>
      </c>
      <c r="F78" s="258">
        <v>1</v>
      </c>
      <c r="G78" s="271">
        <v>3921.6669999999999</v>
      </c>
      <c r="H78" s="271"/>
      <c r="I78" s="271"/>
      <c r="J78" s="260">
        <f>+G78</f>
        <v>3921.6669999999999</v>
      </c>
      <c r="K78" s="269"/>
      <c r="L78" s="251">
        <f t="shared" si="8"/>
        <v>125000</v>
      </c>
      <c r="M78" s="251">
        <f t="shared" si="10"/>
        <v>78433.34</v>
      </c>
    </row>
    <row r="79" spans="1:14" s="252" customFormat="1" ht="12.75" x14ac:dyDescent="0.2">
      <c r="A79" s="265">
        <v>8</v>
      </c>
      <c r="B79" s="266" t="s">
        <v>169</v>
      </c>
      <c r="C79" s="266" t="s">
        <v>69</v>
      </c>
      <c r="D79" s="253" t="s">
        <v>313</v>
      </c>
      <c r="E79" s="265" t="s">
        <v>223</v>
      </c>
      <c r="F79" s="254">
        <v>1</v>
      </c>
      <c r="G79" s="271">
        <v>21422</v>
      </c>
      <c r="H79" s="271"/>
      <c r="I79" s="271"/>
      <c r="J79" s="273">
        <f>+G79+G80</f>
        <v>31853</v>
      </c>
      <c r="K79" s="269" t="s">
        <v>325</v>
      </c>
      <c r="L79" s="251">
        <f t="shared" si="8"/>
        <v>125000</v>
      </c>
      <c r="M79" s="251">
        <f t="shared" si="10"/>
        <v>637060</v>
      </c>
      <c r="N79" s="262">
        <f>MIN(M74:M79)</f>
        <v>60800</v>
      </c>
    </row>
    <row r="80" spans="1:14" s="252" customFormat="1" ht="12.75" x14ac:dyDescent="0.2">
      <c r="A80" s="265">
        <v>8</v>
      </c>
      <c r="B80" s="266" t="s">
        <v>169</v>
      </c>
      <c r="C80" s="266" t="s">
        <v>71</v>
      </c>
      <c r="D80" s="253" t="s">
        <v>313</v>
      </c>
      <c r="E80" s="265" t="s">
        <v>223</v>
      </c>
      <c r="F80" s="258"/>
      <c r="G80" s="271">
        <v>10431</v>
      </c>
      <c r="H80" s="271"/>
      <c r="I80" s="274"/>
      <c r="J80" s="275"/>
      <c r="K80" s="269"/>
      <c r="L80" s="251">
        <f t="shared" si="8"/>
        <v>0</v>
      </c>
      <c r="M80" s="251"/>
    </row>
    <row r="81" spans="1:14" s="252" customFormat="1" ht="12.75" x14ac:dyDescent="0.2">
      <c r="A81" s="265">
        <v>8</v>
      </c>
      <c r="B81" s="266" t="s">
        <v>169</v>
      </c>
      <c r="C81" s="266" t="s">
        <v>70</v>
      </c>
      <c r="D81" s="278" t="s">
        <v>326</v>
      </c>
      <c r="E81" s="265" t="s">
        <v>327</v>
      </c>
      <c r="F81" s="258">
        <v>1</v>
      </c>
      <c r="G81" s="276">
        <v>1305</v>
      </c>
      <c r="H81" s="276">
        <f>+G81+G89</f>
        <v>4505</v>
      </c>
      <c r="I81" s="276"/>
      <c r="J81" s="268">
        <v>5001</v>
      </c>
      <c r="K81" s="269" t="s">
        <v>328</v>
      </c>
      <c r="L81" s="251">
        <f t="shared" si="8"/>
        <v>125000</v>
      </c>
      <c r="M81" s="251">
        <f>+J81*$M$1</f>
        <v>100020</v>
      </c>
    </row>
    <row r="82" spans="1:14" s="252" customFormat="1" ht="12.75" x14ac:dyDescent="0.2">
      <c r="A82" s="265">
        <v>8</v>
      </c>
      <c r="B82" s="266" t="s">
        <v>169</v>
      </c>
      <c r="C82" s="266" t="s">
        <v>71</v>
      </c>
      <c r="D82" s="278" t="s">
        <v>326</v>
      </c>
      <c r="E82" s="265" t="s">
        <v>329</v>
      </c>
      <c r="F82" s="258">
        <v>1</v>
      </c>
      <c r="G82" s="271">
        <v>5136</v>
      </c>
      <c r="H82" s="271">
        <f>+G82+G84+G95</f>
        <v>5559</v>
      </c>
      <c r="I82" s="271"/>
      <c r="J82" s="273">
        <f>+G82</f>
        <v>5136</v>
      </c>
      <c r="K82" s="269"/>
      <c r="L82" s="251">
        <f t="shared" si="8"/>
        <v>125000</v>
      </c>
      <c r="M82" s="251">
        <f>+J82*$M$1</f>
        <v>102720</v>
      </c>
    </row>
    <row r="83" spans="1:14" s="252" customFormat="1" ht="12.75" x14ac:dyDescent="0.2">
      <c r="A83" s="265">
        <v>8</v>
      </c>
      <c r="B83" s="266" t="s">
        <v>169</v>
      </c>
      <c r="C83" s="266" t="s">
        <v>71</v>
      </c>
      <c r="D83" s="278" t="s">
        <v>326</v>
      </c>
      <c r="E83" s="265" t="s">
        <v>330</v>
      </c>
      <c r="F83" s="258">
        <v>1</v>
      </c>
      <c r="G83" s="271">
        <v>4341</v>
      </c>
      <c r="H83" s="271"/>
      <c r="I83" s="271"/>
      <c r="J83" s="273">
        <f>+G83</f>
        <v>4341</v>
      </c>
      <c r="K83" s="269"/>
      <c r="L83" s="251">
        <f t="shared" si="8"/>
        <v>125000</v>
      </c>
      <c r="M83" s="251">
        <f>+J83*$M$1</f>
        <v>86820</v>
      </c>
    </row>
    <row r="84" spans="1:14" s="252" customFormat="1" ht="12.75" x14ac:dyDescent="0.2">
      <c r="A84" s="265">
        <v>8</v>
      </c>
      <c r="B84" s="266" t="s">
        <v>169</v>
      </c>
      <c r="C84" s="266" t="s">
        <v>69</v>
      </c>
      <c r="D84" s="278" t="s">
        <v>326</v>
      </c>
      <c r="E84" s="265" t="s">
        <v>331</v>
      </c>
      <c r="F84" s="258"/>
      <c r="G84" s="271">
        <v>380</v>
      </c>
      <c r="H84" s="271">
        <f>+G84+G89+G90</f>
        <v>6383</v>
      </c>
      <c r="I84" s="274"/>
      <c r="J84" s="275"/>
      <c r="K84" s="269" t="s">
        <v>300</v>
      </c>
      <c r="L84" s="251">
        <f t="shared" si="8"/>
        <v>0</v>
      </c>
      <c r="M84" s="251"/>
    </row>
    <row r="85" spans="1:14" s="252" customFormat="1" ht="12.75" x14ac:dyDescent="0.2">
      <c r="A85" s="265">
        <v>8</v>
      </c>
      <c r="B85" s="266" t="s">
        <v>169</v>
      </c>
      <c r="C85" s="266" t="s">
        <v>70</v>
      </c>
      <c r="D85" s="278" t="s">
        <v>326</v>
      </c>
      <c r="E85" s="265" t="s">
        <v>332</v>
      </c>
      <c r="F85" s="258">
        <v>1</v>
      </c>
      <c r="G85" s="271">
        <v>5863</v>
      </c>
      <c r="H85" s="271"/>
      <c r="I85" s="271"/>
      <c r="J85" s="260">
        <f>+G85</f>
        <v>5863</v>
      </c>
      <c r="K85" s="269" t="s">
        <v>193</v>
      </c>
      <c r="L85" s="251">
        <f t="shared" si="8"/>
        <v>125000</v>
      </c>
      <c r="M85" s="251">
        <f>+J85*$M$1</f>
        <v>117260</v>
      </c>
    </row>
    <row r="86" spans="1:14" s="252" customFormat="1" ht="12.75" x14ac:dyDescent="0.2">
      <c r="A86" s="265">
        <v>8</v>
      </c>
      <c r="B86" s="266" t="s">
        <v>169</v>
      </c>
      <c r="C86" s="266" t="s">
        <v>69</v>
      </c>
      <c r="D86" s="278" t="s">
        <v>326</v>
      </c>
      <c r="E86" s="265" t="s">
        <v>333</v>
      </c>
      <c r="F86" s="258">
        <v>1</v>
      </c>
      <c r="G86" s="271">
        <v>6478</v>
      </c>
      <c r="H86" s="271"/>
      <c r="I86" s="271"/>
      <c r="J86" s="260">
        <f>+G86</f>
        <v>6478</v>
      </c>
      <c r="K86" s="269" t="s">
        <v>193</v>
      </c>
      <c r="L86" s="251">
        <f t="shared" si="8"/>
        <v>125000</v>
      </c>
      <c r="M86" s="251">
        <f>+J86*$M$1</f>
        <v>129560</v>
      </c>
    </row>
    <row r="87" spans="1:14" s="252" customFormat="1" ht="12.75" x14ac:dyDescent="0.2">
      <c r="A87" s="265">
        <v>8</v>
      </c>
      <c r="B87" s="266" t="s">
        <v>169</v>
      </c>
      <c r="C87" s="266" t="s">
        <v>74</v>
      </c>
      <c r="D87" s="278" t="s">
        <v>326</v>
      </c>
      <c r="E87" s="265" t="s">
        <v>331</v>
      </c>
      <c r="F87" s="258"/>
      <c r="G87" s="271">
        <v>3378</v>
      </c>
      <c r="H87" s="271">
        <f>+G87+G89</f>
        <v>6578</v>
      </c>
      <c r="I87" s="274"/>
      <c r="J87" s="275"/>
      <c r="K87" s="269" t="s">
        <v>300</v>
      </c>
      <c r="L87" s="251">
        <f t="shared" si="8"/>
        <v>0</v>
      </c>
      <c r="M87" s="251"/>
    </row>
    <row r="88" spans="1:14" s="252" customFormat="1" ht="12.75" x14ac:dyDescent="0.2">
      <c r="A88" s="265">
        <v>8</v>
      </c>
      <c r="B88" s="266" t="s">
        <v>169</v>
      </c>
      <c r="C88" s="266" t="s">
        <v>75</v>
      </c>
      <c r="D88" s="278" t="s">
        <v>326</v>
      </c>
      <c r="E88" s="265" t="s">
        <v>331</v>
      </c>
      <c r="F88" s="258">
        <v>1</v>
      </c>
      <c r="G88" s="271">
        <v>17037</v>
      </c>
      <c r="H88" s="271"/>
      <c r="I88" s="271"/>
      <c r="J88" s="273">
        <f>+G88+G87+G78</f>
        <v>24336.667000000001</v>
      </c>
      <c r="K88" s="269"/>
      <c r="L88" s="251">
        <f t="shared" si="8"/>
        <v>125000</v>
      </c>
      <c r="M88" s="251">
        <f t="shared" ref="M88:M93" si="11">+J88*$M$1</f>
        <v>486733.34</v>
      </c>
    </row>
    <row r="89" spans="1:14" s="252" customFormat="1" ht="12.75" x14ac:dyDescent="0.2">
      <c r="A89" s="265">
        <v>8</v>
      </c>
      <c r="B89" s="266" t="s">
        <v>169</v>
      </c>
      <c r="C89" s="266" t="s">
        <v>74</v>
      </c>
      <c r="D89" s="278" t="s">
        <v>326</v>
      </c>
      <c r="E89" s="265" t="s">
        <v>334</v>
      </c>
      <c r="F89" s="258">
        <v>1</v>
      </c>
      <c r="G89" s="271">
        <v>3200</v>
      </c>
      <c r="H89" s="271"/>
      <c r="I89" s="271"/>
      <c r="J89" s="260">
        <f>+G89</f>
        <v>3200</v>
      </c>
      <c r="K89" s="269"/>
      <c r="L89" s="251">
        <f t="shared" si="8"/>
        <v>125000</v>
      </c>
      <c r="M89" s="251">
        <f t="shared" si="11"/>
        <v>64000</v>
      </c>
      <c r="N89" s="262">
        <f>MIN(M88:M89)</f>
        <v>64000</v>
      </c>
    </row>
    <row r="90" spans="1:14" s="252" customFormat="1" ht="28.5" customHeight="1" x14ac:dyDescent="0.2">
      <c r="A90" s="265">
        <v>9</v>
      </c>
      <c r="B90" s="266" t="s">
        <v>170</v>
      </c>
      <c r="C90" s="266" t="s">
        <v>82</v>
      </c>
      <c r="D90" s="276" t="s">
        <v>335</v>
      </c>
      <c r="E90" s="265" t="s">
        <v>336</v>
      </c>
      <c r="F90" s="258">
        <v>1</v>
      </c>
      <c r="G90" s="276">
        <v>2803</v>
      </c>
      <c r="H90" s="276">
        <f>+G90+G99+G106</f>
        <v>10580</v>
      </c>
      <c r="I90" s="276"/>
      <c r="J90" s="268">
        <v>6741</v>
      </c>
      <c r="K90" s="269" t="s">
        <v>337</v>
      </c>
      <c r="L90" s="251">
        <f t="shared" si="8"/>
        <v>125000</v>
      </c>
      <c r="M90" s="251">
        <f t="shared" si="11"/>
        <v>134820</v>
      </c>
    </row>
    <row r="91" spans="1:14" s="252" customFormat="1" ht="12.75" x14ac:dyDescent="0.2">
      <c r="A91" s="265">
        <v>9</v>
      </c>
      <c r="B91" s="266" t="s">
        <v>170</v>
      </c>
      <c r="C91" s="266" t="s">
        <v>80</v>
      </c>
      <c r="D91" s="278" t="s">
        <v>335</v>
      </c>
      <c r="E91" s="265" t="s">
        <v>338</v>
      </c>
      <c r="F91" s="258">
        <v>1</v>
      </c>
      <c r="G91" s="271">
        <v>8230</v>
      </c>
      <c r="H91" s="271">
        <f>+G91+G96+G110</f>
        <v>42811</v>
      </c>
      <c r="I91" s="271"/>
      <c r="J91" s="260">
        <f>+G91</f>
        <v>8230</v>
      </c>
      <c r="K91" s="269"/>
      <c r="L91" s="251">
        <f t="shared" si="8"/>
        <v>125000</v>
      </c>
      <c r="M91" s="251">
        <f t="shared" si="11"/>
        <v>164600</v>
      </c>
    </row>
    <row r="92" spans="1:14" s="252" customFormat="1" ht="12.75" x14ac:dyDescent="0.2">
      <c r="A92" s="265">
        <v>9</v>
      </c>
      <c r="B92" s="266" t="s">
        <v>170</v>
      </c>
      <c r="C92" s="266" t="s">
        <v>339</v>
      </c>
      <c r="D92" s="278" t="s">
        <v>335</v>
      </c>
      <c r="E92" s="265" t="s">
        <v>340</v>
      </c>
      <c r="F92" s="258">
        <v>1</v>
      </c>
      <c r="G92" s="271">
        <v>4964</v>
      </c>
      <c r="H92" s="271">
        <f>+G92</f>
        <v>4964</v>
      </c>
      <c r="I92" s="271"/>
      <c r="J92" s="260">
        <f>+G92</f>
        <v>4964</v>
      </c>
      <c r="K92" s="269"/>
      <c r="L92" s="251">
        <f t="shared" si="8"/>
        <v>125000</v>
      </c>
      <c r="M92" s="251">
        <f t="shared" si="11"/>
        <v>99280</v>
      </c>
    </row>
    <row r="93" spans="1:14" s="252" customFormat="1" ht="12.75" x14ac:dyDescent="0.2">
      <c r="A93" s="265">
        <v>9</v>
      </c>
      <c r="B93" s="266" t="s">
        <v>170</v>
      </c>
      <c r="C93" s="266" t="s">
        <v>79</v>
      </c>
      <c r="D93" s="278" t="s">
        <v>335</v>
      </c>
      <c r="E93" s="265" t="s">
        <v>341</v>
      </c>
      <c r="F93" s="258">
        <v>1</v>
      </c>
      <c r="G93" s="276">
        <v>502</v>
      </c>
      <c r="H93" s="276">
        <f>+G93+G102+G107</f>
        <v>15049</v>
      </c>
      <c r="I93" s="276"/>
      <c r="J93" s="268">
        <v>25056</v>
      </c>
      <c r="K93" s="269" t="s">
        <v>342</v>
      </c>
      <c r="L93" s="251">
        <f t="shared" si="8"/>
        <v>125000</v>
      </c>
      <c r="M93" s="251">
        <f t="shared" si="11"/>
        <v>501120</v>
      </c>
      <c r="N93" s="262">
        <f>MIN(M90:M93)</f>
        <v>99280</v>
      </c>
    </row>
    <row r="94" spans="1:14" s="252" customFormat="1" ht="12.75" x14ac:dyDescent="0.2">
      <c r="A94" s="265">
        <v>9</v>
      </c>
      <c r="B94" s="266" t="s">
        <v>170</v>
      </c>
      <c r="C94" s="266" t="s">
        <v>80</v>
      </c>
      <c r="D94" s="278" t="s">
        <v>335</v>
      </c>
      <c r="E94" s="265" t="s">
        <v>343</v>
      </c>
      <c r="F94" s="258">
        <v>1</v>
      </c>
      <c r="G94" s="271">
        <v>10588</v>
      </c>
      <c r="H94" s="271"/>
      <c r="I94" s="271"/>
      <c r="J94" s="260">
        <f>+G94</f>
        <v>10588</v>
      </c>
      <c r="K94" s="269"/>
      <c r="L94" s="251">
        <f t="shared" si="8"/>
        <v>125000</v>
      </c>
      <c r="M94" s="251"/>
    </row>
    <row r="95" spans="1:14" s="252" customFormat="1" ht="12.75" x14ac:dyDescent="0.2">
      <c r="A95" s="265">
        <v>9</v>
      </c>
      <c r="B95" s="266" t="s">
        <v>170</v>
      </c>
      <c r="C95" s="266" t="s">
        <v>82</v>
      </c>
      <c r="D95" s="278" t="s">
        <v>335</v>
      </c>
      <c r="E95" s="265" t="s">
        <v>344</v>
      </c>
      <c r="F95" s="258">
        <v>1</v>
      </c>
      <c r="G95" s="276">
        <v>43</v>
      </c>
      <c r="H95" s="276"/>
      <c r="I95" s="276"/>
      <c r="J95" s="268">
        <v>5064</v>
      </c>
      <c r="K95" s="269" t="s">
        <v>345</v>
      </c>
      <c r="L95" s="251">
        <f t="shared" si="8"/>
        <v>125000</v>
      </c>
      <c r="M95" s="251">
        <f t="shared" ref="M95:M100" si="12">+J95*$M$1</f>
        <v>101280</v>
      </c>
    </row>
    <row r="96" spans="1:14" s="252" customFormat="1" ht="12.75" x14ac:dyDescent="0.2">
      <c r="A96" s="265">
        <v>9</v>
      </c>
      <c r="B96" s="266" t="s">
        <v>170</v>
      </c>
      <c r="C96" s="266" t="s">
        <v>78</v>
      </c>
      <c r="D96" s="278" t="s">
        <v>335</v>
      </c>
      <c r="E96" s="265" t="s">
        <v>346</v>
      </c>
      <c r="F96" s="258">
        <v>1</v>
      </c>
      <c r="G96" s="271">
        <v>16688</v>
      </c>
      <c r="H96" s="271">
        <f>+G96</f>
        <v>16688</v>
      </c>
      <c r="I96" s="271"/>
      <c r="J96" s="260">
        <f>+G96</f>
        <v>16688</v>
      </c>
      <c r="K96" s="269"/>
      <c r="L96" s="251">
        <f t="shared" si="8"/>
        <v>125000</v>
      </c>
      <c r="M96" s="251">
        <f t="shared" si="12"/>
        <v>333760</v>
      </c>
    </row>
    <row r="97" spans="1:14" s="252" customFormat="1" ht="12.75" x14ac:dyDescent="0.2">
      <c r="A97" s="265">
        <v>9</v>
      </c>
      <c r="B97" s="266" t="s">
        <v>170</v>
      </c>
      <c r="C97" s="266" t="s">
        <v>79</v>
      </c>
      <c r="D97" s="278" t="s">
        <v>335</v>
      </c>
      <c r="E97" s="265" t="s">
        <v>228</v>
      </c>
      <c r="F97" s="254">
        <v>1</v>
      </c>
      <c r="G97" s="276">
        <v>3833</v>
      </c>
      <c r="H97" s="276"/>
      <c r="I97" s="276"/>
      <c r="J97" s="268">
        <v>10680</v>
      </c>
      <c r="K97" s="269" t="s">
        <v>345</v>
      </c>
      <c r="L97" s="251">
        <f t="shared" si="8"/>
        <v>125000</v>
      </c>
      <c r="M97" s="251">
        <f t="shared" si="12"/>
        <v>213600</v>
      </c>
    </row>
    <row r="98" spans="1:14" s="252" customFormat="1" ht="12.75" x14ac:dyDescent="0.2">
      <c r="A98" s="265">
        <v>9</v>
      </c>
      <c r="B98" s="266" t="s">
        <v>170</v>
      </c>
      <c r="C98" s="266" t="s">
        <v>82</v>
      </c>
      <c r="D98" s="278" t="s">
        <v>335</v>
      </c>
      <c r="E98" s="265" t="s">
        <v>228</v>
      </c>
      <c r="F98" s="258"/>
      <c r="G98" s="276">
        <v>2831</v>
      </c>
      <c r="H98" s="276"/>
      <c r="I98" s="274"/>
      <c r="J98" s="275"/>
      <c r="K98" s="269" t="s">
        <v>347</v>
      </c>
      <c r="L98" s="251">
        <f t="shared" si="8"/>
        <v>0</v>
      </c>
      <c r="M98" s="251">
        <f t="shared" si="12"/>
        <v>0</v>
      </c>
    </row>
    <row r="99" spans="1:14" s="252" customFormat="1" ht="12.75" x14ac:dyDescent="0.2">
      <c r="A99" s="265">
        <v>9</v>
      </c>
      <c r="B99" s="266" t="s">
        <v>170</v>
      </c>
      <c r="C99" s="266" t="s">
        <v>79</v>
      </c>
      <c r="D99" s="278" t="s">
        <v>335</v>
      </c>
      <c r="E99" s="265" t="s">
        <v>348</v>
      </c>
      <c r="F99" s="258">
        <v>1</v>
      </c>
      <c r="G99" s="271">
        <v>3450</v>
      </c>
      <c r="H99" s="271"/>
      <c r="I99" s="271"/>
      <c r="J99" s="260">
        <f>+G99</f>
        <v>3450</v>
      </c>
      <c r="K99" s="269"/>
      <c r="L99" s="251">
        <f t="shared" si="8"/>
        <v>125000</v>
      </c>
      <c r="M99" s="251">
        <f t="shared" si="12"/>
        <v>69000</v>
      </c>
    </row>
    <row r="100" spans="1:14" s="252" customFormat="1" ht="12.75" x14ac:dyDescent="0.2">
      <c r="A100" s="265">
        <v>9</v>
      </c>
      <c r="B100" s="266" t="s">
        <v>170</v>
      </c>
      <c r="C100" s="266" t="s">
        <v>80</v>
      </c>
      <c r="D100" s="278" t="s">
        <v>335</v>
      </c>
      <c r="E100" s="265" t="s">
        <v>349</v>
      </c>
      <c r="F100" s="258">
        <v>1</v>
      </c>
      <c r="G100" s="271">
        <v>4513</v>
      </c>
      <c r="H100" s="271"/>
      <c r="I100" s="271"/>
      <c r="J100" s="260">
        <f>+G100</f>
        <v>4513</v>
      </c>
      <c r="K100" s="269"/>
      <c r="L100" s="251">
        <f t="shared" si="8"/>
        <v>125000</v>
      </c>
      <c r="M100" s="251">
        <f t="shared" si="12"/>
        <v>90260</v>
      </c>
      <c r="N100" s="262">
        <f>MIN(M95:M100)</f>
        <v>0</v>
      </c>
    </row>
    <row r="101" spans="1:14" s="252" customFormat="1" ht="12.75" x14ac:dyDescent="0.2">
      <c r="A101" s="265">
        <v>9</v>
      </c>
      <c r="B101" s="266" t="s">
        <v>170</v>
      </c>
      <c r="C101" s="266" t="s">
        <v>84</v>
      </c>
      <c r="D101" s="278" t="s">
        <v>350</v>
      </c>
      <c r="E101" s="265" t="s">
        <v>351</v>
      </c>
      <c r="F101" s="258">
        <v>1</v>
      </c>
      <c r="G101" s="271">
        <v>13202</v>
      </c>
      <c r="H101" s="271">
        <f>+G101+G105+G114+G119</f>
        <v>22281</v>
      </c>
      <c r="I101" s="271"/>
      <c r="J101" s="260">
        <f>+G101</f>
        <v>13202</v>
      </c>
      <c r="K101" s="269" t="s">
        <v>193</v>
      </c>
      <c r="L101" s="251">
        <f t="shared" si="8"/>
        <v>125000</v>
      </c>
      <c r="M101" s="251"/>
    </row>
    <row r="102" spans="1:14" s="252" customFormat="1" ht="12.75" x14ac:dyDescent="0.2">
      <c r="A102" s="265">
        <v>9</v>
      </c>
      <c r="B102" s="266" t="s">
        <v>170</v>
      </c>
      <c r="C102" s="266" t="s">
        <v>83</v>
      </c>
      <c r="D102" s="278" t="s">
        <v>350</v>
      </c>
      <c r="E102" s="265" t="s">
        <v>233</v>
      </c>
      <c r="F102" s="258"/>
      <c r="G102" s="271">
        <v>887</v>
      </c>
      <c r="H102" s="271">
        <f>+G102+G106</f>
        <v>5214</v>
      </c>
      <c r="I102" s="274"/>
      <c r="J102" s="275"/>
      <c r="K102" s="269" t="s">
        <v>352</v>
      </c>
      <c r="L102" s="251">
        <f t="shared" si="8"/>
        <v>0</v>
      </c>
      <c r="M102" s="251">
        <f>+J102*$M$1</f>
        <v>0</v>
      </c>
    </row>
    <row r="103" spans="1:14" s="252" customFormat="1" ht="12.75" x14ac:dyDescent="0.2">
      <c r="A103" s="265">
        <v>9</v>
      </c>
      <c r="B103" s="266" t="s">
        <v>170</v>
      </c>
      <c r="C103" s="266" t="s">
        <v>84</v>
      </c>
      <c r="D103" s="278" t="s">
        <v>350</v>
      </c>
      <c r="E103" s="265" t="s">
        <v>233</v>
      </c>
      <c r="F103" s="254">
        <v>1</v>
      </c>
      <c r="G103" s="271">
        <v>10897</v>
      </c>
      <c r="H103" s="271"/>
      <c r="I103" s="271"/>
      <c r="J103" s="273">
        <f>+G103+G102</f>
        <v>11784</v>
      </c>
      <c r="K103" s="269" t="s">
        <v>353</v>
      </c>
      <c r="L103" s="251">
        <f t="shared" si="8"/>
        <v>125000</v>
      </c>
      <c r="M103" s="251">
        <f>+J103*$M$1</f>
        <v>235680</v>
      </c>
    </row>
    <row r="104" spans="1:14" s="252" customFormat="1" ht="12.75" x14ac:dyDescent="0.2">
      <c r="A104" s="265">
        <v>9</v>
      </c>
      <c r="B104" s="266" t="s">
        <v>170</v>
      </c>
      <c r="C104" s="266" t="s">
        <v>83</v>
      </c>
      <c r="D104" s="278" t="s">
        <v>350</v>
      </c>
      <c r="E104" s="265" t="s">
        <v>354</v>
      </c>
      <c r="F104" s="258">
        <v>1</v>
      </c>
      <c r="G104" s="271">
        <v>4342</v>
      </c>
      <c r="H104" s="271"/>
      <c r="I104" s="271"/>
      <c r="J104" s="260">
        <f>+G104</f>
        <v>4342</v>
      </c>
      <c r="K104" s="269" t="s">
        <v>193</v>
      </c>
      <c r="L104" s="251">
        <f t="shared" si="8"/>
        <v>125000</v>
      </c>
      <c r="M104" s="251">
        <f>+J104*$M$1</f>
        <v>86840</v>
      </c>
    </row>
    <row r="105" spans="1:14" s="252" customFormat="1" ht="12.75" x14ac:dyDescent="0.2">
      <c r="A105" s="265">
        <v>9</v>
      </c>
      <c r="B105" s="266" t="s">
        <v>170</v>
      </c>
      <c r="C105" s="266" t="s">
        <v>85</v>
      </c>
      <c r="D105" s="278" t="s">
        <v>350</v>
      </c>
      <c r="E105" s="265" t="s">
        <v>355</v>
      </c>
      <c r="F105" s="258">
        <v>1</v>
      </c>
      <c r="G105" s="276">
        <v>409</v>
      </c>
      <c r="H105" s="276">
        <f>+G105+G107+G113</f>
        <v>17519</v>
      </c>
      <c r="I105" s="276"/>
      <c r="J105" s="268">
        <v>3632</v>
      </c>
      <c r="K105" s="269" t="s">
        <v>356</v>
      </c>
      <c r="L105" s="251">
        <f t="shared" si="8"/>
        <v>125000</v>
      </c>
      <c r="M105" s="251">
        <f>+J105*$M$1</f>
        <v>72640</v>
      </c>
      <c r="N105" s="262">
        <f>MIN(M102:M105)</f>
        <v>0</v>
      </c>
    </row>
    <row r="106" spans="1:14" s="252" customFormat="1" ht="12.75" x14ac:dyDescent="0.2">
      <c r="A106" s="265">
        <v>9</v>
      </c>
      <c r="B106" s="266" t="s">
        <v>170</v>
      </c>
      <c r="C106" s="266" t="s">
        <v>81</v>
      </c>
      <c r="D106" s="278" t="s">
        <v>350</v>
      </c>
      <c r="E106" s="265" t="s">
        <v>234</v>
      </c>
      <c r="F106" s="258"/>
      <c r="G106" s="276">
        <v>4327</v>
      </c>
      <c r="H106" s="276">
        <f>+G106+G112</f>
        <v>7627</v>
      </c>
      <c r="I106" s="274"/>
      <c r="J106" s="283"/>
      <c r="K106" s="269" t="s">
        <v>357</v>
      </c>
      <c r="L106" s="251">
        <f t="shared" si="8"/>
        <v>0</v>
      </c>
      <c r="M106" s="251"/>
    </row>
    <row r="107" spans="1:14" s="252" customFormat="1" ht="12.75" x14ac:dyDescent="0.2">
      <c r="A107" s="265">
        <v>9</v>
      </c>
      <c r="B107" s="266" t="s">
        <v>170</v>
      </c>
      <c r="C107" s="266" t="s">
        <v>85</v>
      </c>
      <c r="D107" s="278" t="s">
        <v>350</v>
      </c>
      <c r="E107" s="265" t="s">
        <v>234</v>
      </c>
      <c r="F107" s="254">
        <v>1</v>
      </c>
      <c r="G107" s="276">
        <v>13660</v>
      </c>
      <c r="H107" s="276"/>
      <c r="I107" s="276"/>
      <c r="J107" s="268">
        <v>30341</v>
      </c>
      <c r="K107" s="269" t="s">
        <v>358</v>
      </c>
      <c r="L107" s="251">
        <f t="shared" si="8"/>
        <v>125000</v>
      </c>
      <c r="M107" s="251">
        <f>+J107*$M$1</f>
        <v>606820</v>
      </c>
    </row>
    <row r="108" spans="1:14" s="252" customFormat="1" ht="12.75" x14ac:dyDescent="0.2">
      <c r="A108" s="265">
        <v>9</v>
      </c>
      <c r="B108" s="266" t="s">
        <v>170</v>
      </c>
      <c r="C108" s="266" t="s">
        <v>84</v>
      </c>
      <c r="D108" s="278" t="s">
        <v>350</v>
      </c>
      <c r="E108" s="265" t="s">
        <v>359</v>
      </c>
      <c r="F108" s="258">
        <v>1</v>
      </c>
      <c r="G108" s="271">
        <v>7263</v>
      </c>
      <c r="H108" s="271"/>
      <c r="I108" s="271"/>
      <c r="J108" s="260">
        <f>+G108</f>
        <v>7263</v>
      </c>
      <c r="K108" s="269" t="s">
        <v>193</v>
      </c>
      <c r="L108" s="251">
        <f t="shared" si="8"/>
        <v>125000</v>
      </c>
      <c r="M108" s="251"/>
    </row>
    <row r="109" spans="1:14" s="252" customFormat="1" ht="12.75" x14ac:dyDescent="0.2">
      <c r="A109" s="265">
        <v>9</v>
      </c>
      <c r="B109" s="266" t="s">
        <v>170</v>
      </c>
      <c r="C109" s="266" t="s">
        <v>81</v>
      </c>
      <c r="D109" s="278" t="s">
        <v>350</v>
      </c>
      <c r="E109" s="265" t="s">
        <v>230</v>
      </c>
      <c r="F109" s="258"/>
      <c r="G109" s="276">
        <v>4852</v>
      </c>
      <c r="H109" s="276"/>
      <c r="I109" s="276"/>
      <c r="J109" s="268">
        <v>23060</v>
      </c>
      <c r="K109" s="269" t="s">
        <v>357</v>
      </c>
      <c r="L109" s="251">
        <f t="shared" si="8"/>
        <v>0</v>
      </c>
      <c r="M109" s="251">
        <f t="shared" ref="M109:M154" si="13">+J109*$M$1</f>
        <v>461200</v>
      </c>
    </row>
    <row r="110" spans="1:14" s="252" customFormat="1" ht="12.75" x14ac:dyDescent="0.2">
      <c r="A110" s="265">
        <v>9</v>
      </c>
      <c r="B110" s="266" t="s">
        <v>170</v>
      </c>
      <c r="C110" s="266" t="s">
        <v>85</v>
      </c>
      <c r="D110" s="278" t="s">
        <v>350</v>
      </c>
      <c r="E110" s="265" t="s">
        <v>230</v>
      </c>
      <c r="F110" s="254">
        <v>1</v>
      </c>
      <c r="G110" s="276">
        <v>17893</v>
      </c>
      <c r="H110" s="276"/>
      <c r="I110" s="274"/>
      <c r="J110" s="275"/>
      <c r="K110" s="269" t="s">
        <v>358</v>
      </c>
      <c r="L110" s="251">
        <f t="shared" si="8"/>
        <v>125000</v>
      </c>
      <c r="M110" s="251">
        <f t="shared" si="13"/>
        <v>0</v>
      </c>
    </row>
    <row r="111" spans="1:14" s="252" customFormat="1" ht="12.75" x14ac:dyDescent="0.2">
      <c r="A111" s="265">
        <v>9</v>
      </c>
      <c r="B111" s="266" t="s">
        <v>170</v>
      </c>
      <c r="C111" s="266" t="s">
        <v>84</v>
      </c>
      <c r="D111" s="278" t="s">
        <v>350</v>
      </c>
      <c r="E111" s="265" t="s">
        <v>360</v>
      </c>
      <c r="F111" s="258">
        <v>1</v>
      </c>
      <c r="G111" s="271">
        <v>8844</v>
      </c>
      <c r="H111" s="271"/>
      <c r="I111" s="271"/>
      <c r="J111" s="260">
        <f t="shared" ref="J111:J133" si="14">+G111</f>
        <v>8844</v>
      </c>
      <c r="K111" s="269" t="s">
        <v>193</v>
      </c>
      <c r="L111" s="251">
        <f t="shared" si="8"/>
        <v>125000</v>
      </c>
      <c r="M111" s="251">
        <f t="shared" si="13"/>
        <v>176880</v>
      </c>
    </row>
    <row r="112" spans="1:14" s="252" customFormat="1" ht="31.5" customHeight="1" x14ac:dyDescent="0.2">
      <c r="A112" s="265">
        <v>10</v>
      </c>
      <c r="B112" s="266" t="s">
        <v>171</v>
      </c>
      <c r="C112" s="266" t="s">
        <v>89</v>
      </c>
      <c r="D112" s="253" t="s">
        <v>361</v>
      </c>
      <c r="E112" s="265" t="s">
        <v>362</v>
      </c>
      <c r="F112" s="258">
        <v>1</v>
      </c>
      <c r="G112" s="271">
        <v>3300</v>
      </c>
      <c r="H112" s="271">
        <f>+G112+G113+G114+G118+G119+G127</f>
        <v>25720</v>
      </c>
      <c r="I112" s="271"/>
      <c r="J112" s="260">
        <f t="shared" si="14"/>
        <v>3300</v>
      </c>
      <c r="K112" s="269" t="s">
        <v>240</v>
      </c>
      <c r="L112" s="251">
        <f t="shared" si="8"/>
        <v>125000</v>
      </c>
      <c r="M112" s="251">
        <f t="shared" si="13"/>
        <v>66000</v>
      </c>
    </row>
    <row r="113" spans="1:13" s="252" customFormat="1" ht="12.75" x14ac:dyDescent="0.2">
      <c r="A113" s="265">
        <v>10</v>
      </c>
      <c r="B113" s="266" t="s">
        <v>171</v>
      </c>
      <c r="C113" s="266" t="s">
        <v>89</v>
      </c>
      <c r="D113" s="253" t="str">
        <f t="shared" ref="D113:D128" si="15">+D112</f>
        <v>BWS Kalimantan 1</v>
      </c>
      <c r="E113" s="265" t="s">
        <v>363</v>
      </c>
      <c r="F113" s="258">
        <v>1</v>
      </c>
      <c r="G113" s="271">
        <v>3450</v>
      </c>
      <c r="H113" s="271"/>
      <c r="I113" s="271"/>
      <c r="J113" s="260">
        <f t="shared" si="14"/>
        <v>3450</v>
      </c>
      <c r="K113" s="269" t="s">
        <v>240</v>
      </c>
      <c r="L113" s="251">
        <f t="shared" si="8"/>
        <v>125000</v>
      </c>
      <c r="M113" s="251">
        <f t="shared" si="13"/>
        <v>69000</v>
      </c>
    </row>
    <row r="114" spans="1:13" s="252" customFormat="1" ht="12.75" x14ac:dyDescent="0.2">
      <c r="A114" s="265">
        <v>10</v>
      </c>
      <c r="B114" s="266" t="s">
        <v>171</v>
      </c>
      <c r="C114" s="266" t="s">
        <v>89</v>
      </c>
      <c r="D114" s="253" t="str">
        <f t="shared" si="15"/>
        <v>BWS Kalimantan 1</v>
      </c>
      <c r="E114" s="265" t="s">
        <v>364</v>
      </c>
      <c r="F114" s="258">
        <v>1</v>
      </c>
      <c r="G114" s="271">
        <v>4220</v>
      </c>
      <c r="H114" s="271"/>
      <c r="I114" s="271"/>
      <c r="J114" s="260">
        <f t="shared" si="14"/>
        <v>4220</v>
      </c>
      <c r="K114" s="269" t="s">
        <v>240</v>
      </c>
      <c r="L114" s="251">
        <f t="shared" si="8"/>
        <v>125000</v>
      </c>
      <c r="M114" s="251">
        <f t="shared" si="13"/>
        <v>84400</v>
      </c>
    </row>
    <row r="115" spans="1:13" s="252" customFormat="1" ht="12.75" x14ac:dyDescent="0.2">
      <c r="A115" s="265">
        <v>10</v>
      </c>
      <c r="B115" s="266" t="s">
        <v>171</v>
      </c>
      <c r="C115" s="266" t="s">
        <v>90</v>
      </c>
      <c r="D115" s="253" t="str">
        <f t="shared" si="15"/>
        <v>BWS Kalimantan 1</v>
      </c>
      <c r="E115" s="265" t="s">
        <v>365</v>
      </c>
      <c r="F115" s="258">
        <v>1</v>
      </c>
      <c r="G115" s="271">
        <v>4500</v>
      </c>
      <c r="H115" s="271">
        <f>+G115+G116</f>
        <v>8188</v>
      </c>
      <c r="I115" s="271"/>
      <c r="J115" s="260">
        <f t="shared" si="14"/>
        <v>4500</v>
      </c>
      <c r="K115" s="269" t="s">
        <v>240</v>
      </c>
      <c r="L115" s="251">
        <f t="shared" si="8"/>
        <v>125000</v>
      </c>
      <c r="M115" s="251">
        <f t="shared" si="13"/>
        <v>90000</v>
      </c>
    </row>
    <row r="116" spans="1:13" s="252" customFormat="1" ht="12.75" x14ac:dyDescent="0.2">
      <c r="A116" s="265">
        <v>10</v>
      </c>
      <c r="B116" s="266" t="s">
        <v>171</v>
      </c>
      <c r="C116" s="266" t="s">
        <v>90</v>
      </c>
      <c r="D116" s="253" t="str">
        <f t="shared" si="15"/>
        <v>BWS Kalimantan 1</v>
      </c>
      <c r="E116" s="265" t="s">
        <v>366</v>
      </c>
      <c r="F116" s="258">
        <v>1</v>
      </c>
      <c r="G116" s="271">
        <v>3688</v>
      </c>
      <c r="H116" s="271"/>
      <c r="I116" s="271"/>
      <c r="J116" s="260">
        <f t="shared" si="14"/>
        <v>3688</v>
      </c>
      <c r="K116" s="269" t="s">
        <v>240</v>
      </c>
      <c r="L116" s="251">
        <f t="shared" si="8"/>
        <v>125000</v>
      </c>
      <c r="M116" s="251">
        <f t="shared" si="13"/>
        <v>73760</v>
      </c>
    </row>
    <row r="117" spans="1:13" s="252" customFormat="1" ht="12.75" x14ac:dyDescent="0.2">
      <c r="A117" s="265">
        <v>10</v>
      </c>
      <c r="B117" s="266" t="s">
        <v>171</v>
      </c>
      <c r="C117" s="266" t="s">
        <v>91</v>
      </c>
      <c r="D117" s="253" t="str">
        <f t="shared" si="15"/>
        <v>BWS Kalimantan 1</v>
      </c>
      <c r="E117" s="265" t="s">
        <v>367</v>
      </c>
      <c r="F117" s="258">
        <v>1</v>
      </c>
      <c r="G117" s="271">
        <v>3289</v>
      </c>
      <c r="H117" s="271">
        <f>+G117+G120+G121+G122+G123+G124+G125+G126</f>
        <v>30075</v>
      </c>
      <c r="I117" s="271"/>
      <c r="J117" s="260">
        <f t="shared" si="14"/>
        <v>3289</v>
      </c>
      <c r="K117" s="269" t="s">
        <v>240</v>
      </c>
      <c r="L117" s="251">
        <f t="shared" si="8"/>
        <v>125000</v>
      </c>
      <c r="M117" s="251">
        <f t="shared" si="13"/>
        <v>65780</v>
      </c>
    </row>
    <row r="118" spans="1:13" s="252" customFormat="1" ht="12.75" x14ac:dyDescent="0.2">
      <c r="A118" s="265">
        <v>10</v>
      </c>
      <c r="B118" s="266" t="s">
        <v>171</v>
      </c>
      <c r="C118" s="266" t="s">
        <v>89</v>
      </c>
      <c r="D118" s="253" t="str">
        <f t="shared" si="15"/>
        <v>BWS Kalimantan 1</v>
      </c>
      <c r="E118" s="265" t="s">
        <v>368</v>
      </c>
      <c r="F118" s="258">
        <v>1</v>
      </c>
      <c r="G118" s="271">
        <v>6250</v>
      </c>
      <c r="H118" s="271"/>
      <c r="I118" s="271"/>
      <c r="J118" s="260">
        <f t="shared" si="14"/>
        <v>6250</v>
      </c>
      <c r="K118" s="269" t="s">
        <v>240</v>
      </c>
      <c r="L118" s="251">
        <f t="shared" ref="L118:L181" si="16">+F118*$L$1</f>
        <v>125000</v>
      </c>
      <c r="M118" s="251">
        <f t="shared" si="13"/>
        <v>125000</v>
      </c>
    </row>
    <row r="119" spans="1:13" s="252" customFormat="1" ht="12.75" x14ac:dyDescent="0.2">
      <c r="A119" s="265">
        <v>10</v>
      </c>
      <c r="B119" s="266" t="s">
        <v>171</v>
      </c>
      <c r="C119" s="266" t="s">
        <v>89</v>
      </c>
      <c r="D119" s="253" t="str">
        <f t="shared" si="15"/>
        <v>BWS Kalimantan 1</v>
      </c>
      <c r="E119" s="265" t="s">
        <v>369</v>
      </c>
      <c r="F119" s="258">
        <v>1</v>
      </c>
      <c r="G119" s="271">
        <v>4450</v>
      </c>
      <c r="H119" s="271"/>
      <c r="I119" s="271"/>
      <c r="J119" s="260">
        <f t="shared" si="14"/>
        <v>4450</v>
      </c>
      <c r="K119" s="269" t="s">
        <v>240</v>
      </c>
      <c r="L119" s="251">
        <f t="shared" si="16"/>
        <v>125000</v>
      </c>
      <c r="M119" s="251">
        <f t="shared" si="13"/>
        <v>89000</v>
      </c>
    </row>
    <row r="120" spans="1:13" s="252" customFormat="1" ht="12.75" x14ac:dyDescent="0.2">
      <c r="A120" s="265">
        <v>10</v>
      </c>
      <c r="B120" s="266" t="s">
        <v>171</v>
      </c>
      <c r="C120" s="266" t="s">
        <v>91</v>
      </c>
      <c r="D120" s="253" t="str">
        <f t="shared" si="15"/>
        <v>BWS Kalimantan 1</v>
      </c>
      <c r="E120" s="265" t="s">
        <v>370</v>
      </c>
      <c r="F120" s="258">
        <v>1</v>
      </c>
      <c r="G120" s="271">
        <v>4304</v>
      </c>
      <c r="H120" s="271"/>
      <c r="I120" s="271"/>
      <c r="J120" s="260">
        <f t="shared" si="14"/>
        <v>4304</v>
      </c>
      <c r="K120" s="269" t="s">
        <v>240</v>
      </c>
      <c r="L120" s="251">
        <f t="shared" si="16"/>
        <v>125000</v>
      </c>
      <c r="M120" s="251">
        <f t="shared" si="13"/>
        <v>86080</v>
      </c>
    </row>
    <row r="121" spans="1:13" s="252" customFormat="1" ht="12.75" x14ac:dyDescent="0.2">
      <c r="A121" s="265">
        <v>10</v>
      </c>
      <c r="B121" s="266" t="s">
        <v>171</v>
      </c>
      <c r="C121" s="266" t="s">
        <v>91</v>
      </c>
      <c r="D121" s="253" t="str">
        <f t="shared" si="15"/>
        <v>BWS Kalimantan 1</v>
      </c>
      <c r="E121" s="265" t="s">
        <v>371</v>
      </c>
      <c r="F121" s="258">
        <v>1</v>
      </c>
      <c r="G121" s="271">
        <v>4476</v>
      </c>
      <c r="H121" s="271"/>
      <c r="I121" s="271"/>
      <c r="J121" s="260">
        <f t="shared" si="14"/>
        <v>4476</v>
      </c>
      <c r="K121" s="269" t="s">
        <v>240</v>
      </c>
      <c r="L121" s="251">
        <f t="shared" si="16"/>
        <v>125000</v>
      </c>
      <c r="M121" s="251">
        <f t="shared" si="13"/>
        <v>89520</v>
      </c>
    </row>
    <row r="122" spans="1:13" s="252" customFormat="1" ht="12.75" x14ac:dyDescent="0.2">
      <c r="A122" s="265">
        <v>10</v>
      </c>
      <c r="B122" s="266" t="s">
        <v>171</v>
      </c>
      <c r="C122" s="266" t="s">
        <v>91</v>
      </c>
      <c r="D122" s="253" t="str">
        <f t="shared" si="15"/>
        <v>BWS Kalimantan 1</v>
      </c>
      <c r="E122" s="265" t="s">
        <v>372</v>
      </c>
      <c r="F122" s="258">
        <v>1</v>
      </c>
      <c r="G122" s="271">
        <v>3455</v>
      </c>
      <c r="H122" s="271"/>
      <c r="I122" s="271"/>
      <c r="J122" s="260">
        <f t="shared" si="14"/>
        <v>3455</v>
      </c>
      <c r="K122" s="269" t="s">
        <v>240</v>
      </c>
      <c r="L122" s="251">
        <f t="shared" si="16"/>
        <v>125000</v>
      </c>
      <c r="M122" s="251">
        <f t="shared" si="13"/>
        <v>69100</v>
      </c>
    </row>
    <row r="123" spans="1:13" s="252" customFormat="1" ht="12.75" x14ac:dyDescent="0.2">
      <c r="A123" s="265">
        <v>10</v>
      </c>
      <c r="B123" s="266" t="s">
        <v>171</v>
      </c>
      <c r="C123" s="266" t="s">
        <v>91</v>
      </c>
      <c r="D123" s="253" t="str">
        <f t="shared" si="15"/>
        <v>BWS Kalimantan 1</v>
      </c>
      <c r="E123" s="265" t="s">
        <v>373</v>
      </c>
      <c r="F123" s="258">
        <v>1</v>
      </c>
      <c r="G123" s="271">
        <v>3000</v>
      </c>
      <c r="H123" s="271"/>
      <c r="I123" s="271"/>
      <c r="J123" s="260">
        <f t="shared" si="14"/>
        <v>3000</v>
      </c>
      <c r="K123" s="269" t="s">
        <v>240</v>
      </c>
      <c r="L123" s="251">
        <f t="shared" si="16"/>
        <v>125000</v>
      </c>
      <c r="M123" s="251">
        <f t="shared" si="13"/>
        <v>60000</v>
      </c>
    </row>
    <row r="124" spans="1:13" s="252" customFormat="1" ht="12.75" x14ac:dyDescent="0.2">
      <c r="A124" s="265">
        <v>10</v>
      </c>
      <c r="B124" s="266" t="s">
        <v>171</v>
      </c>
      <c r="C124" s="266" t="s">
        <v>91</v>
      </c>
      <c r="D124" s="253" t="str">
        <f t="shared" si="15"/>
        <v>BWS Kalimantan 1</v>
      </c>
      <c r="E124" s="265" t="s">
        <v>374</v>
      </c>
      <c r="F124" s="258">
        <v>1</v>
      </c>
      <c r="G124" s="271">
        <v>3036</v>
      </c>
      <c r="H124" s="271"/>
      <c r="I124" s="271"/>
      <c r="J124" s="260">
        <f t="shared" si="14"/>
        <v>3036</v>
      </c>
      <c r="K124" s="269" t="s">
        <v>240</v>
      </c>
      <c r="L124" s="251">
        <f t="shared" si="16"/>
        <v>125000</v>
      </c>
      <c r="M124" s="251">
        <f t="shared" si="13"/>
        <v>60720</v>
      </c>
    </row>
    <row r="125" spans="1:13" s="252" customFormat="1" ht="12.75" x14ac:dyDescent="0.2">
      <c r="A125" s="265">
        <v>10</v>
      </c>
      <c r="B125" s="266" t="s">
        <v>171</v>
      </c>
      <c r="C125" s="266" t="s">
        <v>91</v>
      </c>
      <c r="D125" s="253" t="str">
        <f t="shared" si="15"/>
        <v>BWS Kalimantan 1</v>
      </c>
      <c r="E125" s="265" t="s">
        <v>375</v>
      </c>
      <c r="F125" s="254">
        <v>1</v>
      </c>
      <c r="G125" s="271">
        <v>4900</v>
      </c>
      <c r="H125" s="271"/>
      <c r="I125" s="271"/>
      <c r="J125" s="260">
        <f t="shared" si="14"/>
        <v>4900</v>
      </c>
      <c r="K125" s="269" t="s">
        <v>240</v>
      </c>
      <c r="L125" s="251">
        <f t="shared" si="16"/>
        <v>125000</v>
      </c>
      <c r="M125" s="251">
        <f t="shared" si="13"/>
        <v>98000</v>
      </c>
    </row>
    <row r="126" spans="1:13" s="252" customFormat="1" ht="12.75" x14ac:dyDescent="0.2">
      <c r="A126" s="265">
        <v>10</v>
      </c>
      <c r="B126" s="266" t="s">
        <v>171</v>
      </c>
      <c r="C126" s="266" t="s">
        <v>91</v>
      </c>
      <c r="D126" s="253" t="str">
        <f t="shared" si="15"/>
        <v>BWS Kalimantan 1</v>
      </c>
      <c r="E126" s="265" t="s">
        <v>376</v>
      </c>
      <c r="F126" s="258">
        <v>1</v>
      </c>
      <c r="G126" s="271">
        <v>3615</v>
      </c>
      <c r="H126" s="271"/>
      <c r="I126" s="271"/>
      <c r="J126" s="260">
        <f t="shared" si="14"/>
        <v>3615</v>
      </c>
      <c r="K126" s="269" t="s">
        <v>240</v>
      </c>
      <c r="L126" s="251">
        <f t="shared" si="16"/>
        <v>125000</v>
      </c>
      <c r="M126" s="251">
        <f t="shared" si="13"/>
        <v>72300</v>
      </c>
    </row>
    <row r="127" spans="1:13" s="252" customFormat="1" ht="12.75" x14ac:dyDescent="0.2">
      <c r="A127" s="265">
        <v>10</v>
      </c>
      <c r="B127" s="266" t="s">
        <v>171</v>
      </c>
      <c r="C127" s="266" t="s">
        <v>89</v>
      </c>
      <c r="D127" s="253" t="str">
        <f t="shared" si="15"/>
        <v>BWS Kalimantan 1</v>
      </c>
      <c r="E127" s="265" t="s">
        <v>377</v>
      </c>
      <c r="F127" s="258">
        <v>1</v>
      </c>
      <c r="G127" s="271">
        <v>4050</v>
      </c>
      <c r="H127" s="271"/>
      <c r="I127" s="271"/>
      <c r="J127" s="260">
        <f t="shared" si="14"/>
        <v>4050</v>
      </c>
      <c r="K127" s="269" t="s">
        <v>240</v>
      </c>
      <c r="L127" s="251">
        <f t="shared" si="16"/>
        <v>125000</v>
      </c>
      <c r="M127" s="251">
        <f t="shared" si="13"/>
        <v>81000</v>
      </c>
    </row>
    <row r="128" spans="1:13" s="252" customFormat="1" ht="12.75" x14ac:dyDescent="0.2">
      <c r="A128" s="265">
        <v>10</v>
      </c>
      <c r="B128" s="266" t="s">
        <v>171</v>
      </c>
      <c r="C128" s="266" t="s">
        <v>90</v>
      </c>
      <c r="D128" s="253" t="str">
        <f t="shared" si="15"/>
        <v>BWS Kalimantan 1</v>
      </c>
      <c r="E128" s="265" t="s">
        <v>378</v>
      </c>
      <c r="F128" s="258">
        <v>1</v>
      </c>
      <c r="G128" s="271">
        <v>4500</v>
      </c>
      <c r="H128" s="271">
        <f>+G128</f>
        <v>4500</v>
      </c>
      <c r="I128" s="271"/>
      <c r="J128" s="260">
        <f t="shared" si="14"/>
        <v>4500</v>
      </c>
      <c r="K128" s="269" t="s">
        <v>240</v>
      </c>
      <c r="L128" s="251">
        <f t="shared" si="16"/>
        <v>125000</v>
      </c>
      <c r="M128" s="251">
        <f t="shared" si="13"/>
        <v>90000</v>
      </c>
    </row>
    <row r="129" spans="1:13" s="252" customFormat="1" ht="30" customHeight="1" x14ac:dyDescent="0.2">
      <c r="A129" s="265">
        <v>11</v>
      </c>
      <c r="B129" s="266" t="s">
        <v>172</v>
      </c>
      <c r="C129" s="266" t="s">
        <v>97</v>
      </c>
      <c r="D129" s="253" t="s">
        <v>379</v>
      </c>
      <c r="E129" s="265" t="s">
        <v>380</v>
      </c>
      <c r="F129" s="258">
        <v>1</v>
      </c>
      <c r="G129" s="270">
        <v>6700</v>
      </c>
      <c r="H129" s="270">
        <f>+G129+G130+G131+G135+G136+G137+G138+G139+G140+G141+G142+G143+G145</f>
        <v>57080</v>
      </c>
      <c r="I129" s="270"/>
      <c r="J129" s="260">
        <f t="shared" si="14"/>
        <v>6700</v>
      </c>
      <c r="K129" s="269" t="s">
        <v>240</v>
      </c>
      <c r="L129" s="251">
        <f t="shared" si="16"/>
        <v>125000</v>
      </c>
      <c r="M129" s="251">
        <f t="shared" si="13"/>
        <v>134000</v>
      </c>
    </row>
    <row r="130" spans="1:13" s="252" customFormat="1" ht="12.75" x14ac:dyDescent="0.2">
      <c r="A130" s="265">
        <v>11</v>
      </c>
      <c r="B130" s="266" t="s">
        <v>172</v>
      </c>
      <c r="C130" s="266" t="s">
        <v>97</v>
      </c>
      <c r="D130" s="253" t="str">
        <f t="shared" ref="D130:D145" si="17">+D129</f>
        <v>BWS Kalimantan 2</v>
      </c>
      <c r="E130" s="265" t="s">
        <v>381</v>
      </c>
      <c r="F130" s="254">
        <v>1</v>
      </c>
      <c r="G130" s="270">
        <v>7700</v>
      </c>
      <c r="H130" s="270"/>
      <c r="I130" s="270"/>
      <c r="J130" s="260">
        <f t="shared" si="14"/>
        <v>7700</v>
      </c>
      <c r="K130" s="269" t="s">
        <v>240</v>
      </c>
      <c r="L130" s="251">
        <f t="shared" si="16"/>
        <v>125000</v>
      </c>
      <c r="M130" s="251">
        <f t="shared" si="13"/>
        <v>154000</v>
      </c>
    </row>
    <row r="131" spans="1:13" s="252" customFormat="1" ht="12.75" x14ac:dyDescent="0.2">
      <c r="A131" s="265">
        <v>11</v>
      </c>
      <c r="B131" s="266" t="s">
        <v>172</v>
      </c>
      <c r="C131" s="266" t="s">
        <v>97</v>
      </c>
      <c r="D131" s="253" t="str">
        <f t="shared" si="17"/>
        <v>BWS Kalimantan 2</v>
      </c>
      <c r="E131" s="265" t="s">
        <v>382</v>
      </c>
      <c r="F131" s="258">
        <v>1</v>
      </c>
      <c r="G131" s="270">
        <v>3850</v>
      </c>
      <c r="H131" s="270"/>
      <c r="I131" s="270"/>
      <c r="J131" s="260">
        <f t="shared" si="14"/>
        <v>3850</v>
      </c>
      <c r="K131" s="269" t="s">
        <v>240</v>
      </c>
      <c r="L131" s="251">
        <f t="shared" si="16"/>
        <v>125000</v>
      </c>
      <c r="M131" s="251">
        <f t="shared" si="13"/>
        <v>77000</v>
      </c>
    </row>
    <row r="132" spans="1:13" s="252" customFormat="1" ht="12.75" x14ac:dyDescent="0.2">
      <c r="A132" s="265">
        <v>11</v>
      </c>
      <c r="B132" s="266" t="s">
        <v>172</v>
      </c>
      <c r="C132" s="266" t="s">
        <v>95</v>
      </c>
      <c r="D132" s="253" t="str">
        <f t="shared" si="17"/>
        <v>BWS Kalimantan 2</v>
      </c>
      <c r="E132" s="265" t="s">
        <v>383</v>
      </c>
      <c r="F132" s="258">
        <v>1</v>
      </c>
      <c r="G132" s="270">
        <v>5692</v>
      </c>
      <c r="H132" s="270">
        <f>+G132</f>
        <v>5692</v>
      </c>
      <c r="I132" s="270"/>
      <c r="J132" s="260">
        <f t="shared" si="14"/>
        <v>5692</v>
      </c>
      <c r="K132" s="269"/>
      <c r="L132" s="251">
        <f t="shared" si="16"/>
        <v>125000</v>
      </c>
      <c r="M132" s="251">
        <f t="shared" si="13"/>
        <v>113840</v>
      </c>
    </row>
    <row r="133" spans="1:13" s="252" customFormat="1" ht="12.75" x14ac:dyDescent="0.2">
      <c r="A133" s="265">
        <v>11</v>
      </c>
      <c r="B133" s="266" t="s">
        <v>172</v>
      </c>
      <c r="C133" s="266" t="s">
        <v>98</v>
      </c>
      <c r="D133" s="253" t="str">
        <f t="shared" si="17"/>
        <v>BWS Kalimantan 2</v>
      </c>
      <c r="E133" s="265" t="s">
        <v>262</v>
      </c>
      <c r="F133" s="254">
        <v>1</v>
      </c>
      <c r="G133" s="270">
        <v>3010</v>
      </c>
      <c r="H133" s="270">
        <f>+G133</f>
        <v>3010</v>
      </c>
      <c r="I133" s="270"/>
      <c r="J133" s="260">
        <f t="shared" si="14"/>
        <v>3010</v>
      </c>
      <c r="K133" s="269"/>
      <c r="L133" s="251">
        <f t="shared" si="16"/>
        <v>125000</v>
      </c>
      <c r="M133" s="251">
        <f t="shared" si="13"/>
        <v>60200</v>
      </c>
    </row>
    <row r="134" spans="1:13" s="252" customFormat="1" ht="12.75" x14ac:dyDescent="0.2">
      <c r="A134" s="265">
        <v>11</v>
      </c>
      <c r="B134" s="266" t="s">
        <v>172</v>
      </c>
      <c r="C134" s="266" t="s">
        <v>96</v>
      </c>
      <c r="D134" s="253" t="str">
        <f t="shared" si="17"/>
        <v>BWS Kalimantan 2</v>
      </c>
      <c r="E134" s="265" t="s">
        <v>384</v>
      </c>
      <c r="F134" s="254">
        <v>1</v>
      </c>
      <c r="G134" s="270">
        <v>1000</v>
      </c>
      <c r="H134" s="270">
        <f>+G134+G144</f>
        <v>6472</v>
      </c>
      <c r="I134" s="270"/>
      <c r="J134" s="284">
        <v>3267</v>
      </c>
      <c r="K134" s="269" t="s">
        <v>240</v>
      </c>
      <c r="L134" s="251">
        <f t="shared" si="16"/>
        <v>125000</v>
      </c>
      <c r="M134" s="251">
        <f t="shared" si="13"/>
        <v>65340</v>
      </c>
    </row>
    <row r="135" spans="1:13" s="252" customFormat="1" ht="12.75" x14ac:dyDescent="0.2">
      <c r="A135" s="265">
        <v>11</v>
      </c>
      <c r="B135" s="266" t="s">
        <v>172</v>
      </c>
      <c r="C135" s="266" t="s">
        <v>97</v>
      </c>
      <c r="D135" s="253" t="str">
        <f t="shared" si="17"/>
        <v>BWS Kalimantan 2</v>
      </c>
      <c r="E135" s="265" t="s">
        <v>385</v>
      </c>
      <c r="F135" s="258">
        <v>1</v>
      </c>
      <c r="G135" s="270">
        <v>4800</v>
      </c>
      <c r="H135" s="270"/>
      <c r="I135" s="270"/>
      <c r="J135" s="260">
        <f t="shared" ref="J135:J147" si="18">+G135</f>
        <v>4800</v>
      </c>
      <c r="K135" s="269" t="s">
        <v>240</v>
      </c>
      <c r="L135" s="251">
        <f t="shared" si="16"/>
        <v>125000</v>
      </c>
      <c r="M135" s="251">
        <f t="shared" si="13"/>
        <v>96000</v>
      </c>
    </row>
    <row r="136" spans="1:13" s="252" customFormat="1" ht="12.75" x14ac:dyDescent="0.2">
      <c r="A136" s="265">
        <v>11</v>
      </c>
      <c r="B136" s="266" t="s">
        <v>172</v>
      </c>
      <c r="C136" s="266" t="s">
        <v>97</v>
      </c>
      <c r="D136" s="253" t="str">
        <f t="shared" si="17"/>
        <v>BWS Kalimantan 2</v>
      </c>
      <c r="E136" s="265" t="s">
        <v>386</v>
      </c>
      <c r="F136" s="258">
        <v>1</v>
      </c>
      <c r="G136" s="270">
        <v>6900</v>
      </c>
      <c r="H136" s="270"/>
      <c r="I136" s="270"/>
      <c r="J136" s="260">
        <f t="shared" si="18"/>
        <v>6900</v>
      </c>
      <c r="K136" s="269" t="s">
        <v>240</v>
      </c>
      <c r="L136" s="251">
        <f t="shared" si="16"/>
        <v>125000</v>
      </c>
      <c r="M136" s="251">
        <f t="shared" si="13"/>
        <v>138000</v>
      </c>
    </row>
    <row r="137" spans="1:13" s="252" customFormat="1" ht="12.75" x14ac:dyDescent="0.2">
      <c r="A137" s="265">
        <v>11</v>
      </c>
      <c r="B137" s="266" t="s">
        <v>172</v>
      </c>
      <c r="C137" s="266" t="s">
        <v>97</v>
      </c>
      <c r="D137" s="253" t="str">
        <f t="shared" si="17"/>
        <v>BWS Kalimantan 2</v>
      </c>
      <c r="E137" s="265" t="s">
        <v>387</v>
      </c>
      <c r="F137" s="258">
        <v>1</v>
      </c>
      <c r="G137" s="270">
        <v>3450</v>
      </c>
      <c r="H137" s="270"/>
      <c r="I137" s="270"/>
      <c r="J137" s="260">
        <f t="shared" si="18"/>
        <v>3450</v>
      </c>
      <c r="K137" s="269" t="s">
        <v>240</v>
      </c>
      <c r="L137" s="251">
        <f t="shared" si="16"/>
        <v>125000</v>
      </c>
      <c r="M137" s="251">
        <f t="shared" si="13"/>
        <v>69000</v>
      </c>
    </row>
    <row r="138" spans="1:13" s="252" customFormat="1" ht="12.75" x14ac:dyDescent="0.2">
      <c r="A138" s="265">
        <v>11</v>
      </c>
      <c r="B138" s="266" t="s">
        <v>172</v>
      </c>
      <c r="C138" s="266" t="s">
        <v>97</v>
      </c>
      <c r="D138" s="253" t="str">
        <f t="shared" si="17"/>
        <v>BWS Kalimantan 2</v>
      </c>
      <c r="E138" s="265" t="s">
        <v>388</v>
      </c>
      <c r="F138" s="258">
        <v>1</v>
      </c>
      <c r="G138" s="270">
        <v>3000</v>
      </c>
      <c r="H138" s="270"/>
      <c r="I138" s="270"/>
      <c r="J138" s="260">
        <f t="shared" si="18"/>
        <v>3000</v>
      </c>
      <c r="K138" s="269" t="s">
        <v>240</v>
      </c>
      <c r="L138" s="251">
        <f t="shared" si="16"/>
        <v>125000</v>
      </c>
      <c r="M138" s="251">
        <f t="shared" si="13"/>
        <v>60000</v>
      </c>
    </row>
    <row r="139" spans="1:13" s="252" customFormat="1" ht="12.75" x14ac:dyDescent="0.2">
      <c r="A139" s="265">
        <v>11</v>
      </c>
      <c r="B139" s="266" t="s">
        <v>172</v>
      </c>
      <c r="C139" s="266" t="s">
        <v>97</v>
      </c>
      <c r="D139" s="253" t="str">
        <f t="shared" si="17"/>
        <v>BWS Kalimantan 2</v>
      </c>
      <c r="E139" s="265" t="s">
        <v>389</v>
      </c>
      <c r="F139" s="258">
        <v>1</v>
      </c>
      <c r="G139" s="270">
        <v>3225</v>
      </c>
      <c r="H139" s="270"/>
      <c r="I139" s="270"/>
      <c r="J139" s="260">
        <f t="shared" si="18"/>
        <v>3225</v>
      </c>
      <c r="K139" s="269" t="s">
        <v>240</v>
      </c>
      <c r="L139" s="251">
        <f t="shared" si="16"/>
        <v>125000</v>
      </c>
      <c r="M139" s="251">
        <f t="shared" si="13"/>
        <v>64500</v>
      </c>
    </row>
    <row r="140" spans="1:13" s="252" customFormat="1" ht="12.75" x14ac:dyDescent="0.2">
      <c r="A140" s="265">
        <v>11</v>
      </c>
      <c r="B140" s="266" t="s">
        <v>172</v>
      </c>
      <c r="C140" s="266" t="s">
        <v>97</v>
      </c>
      <c r="D140" s="253" t="str">
        <f t="shared" si="17"/>
        <v>BWS Kalimantan 2</v>
      </c>
      <c r="E140" s="265" t="s">
        <v>390</v>
      </c>
      <c r="F140" s="258">
        <v>1</v>
      </c>
      <c r="G140" s="270">
        <v>3300</v>
      </c>
      <c r="H140" s="270"/>
      <c r="I140" s="270"/>
      <c r="J140" s="260">
        <f t="shared" si="18"/>
        <v>3300</v>
      </c>
      <c r="K140" s="269" t="s">
        <v>240</v>
      </c>
      <c r="L140" s="251">
        <f t="shared" si="16"/>
        <v>125000</v>
      </c>
      <c r="M140" s="251">
        <f t="shared" si="13"/>
        <v>66000</v>
      </c>
    </row>
    <row r="141" spans="1:13" s="252" customFormat="1" ht="12.75" x14ac:dyDescent="0.2">
      <c r="A141" s="265">
        <v>11</v>
      </c>
      <c r="B141" s="266" t="s">
        <v>172</v>
      </c>
      <c r="C141" s="266" t="s">
        <v>97</v>
      </c>
      <c r="D141" s="253" t="str">
        <f t="shared" si="17"/>
        <v>BWS Kalimantan 2</v>
      </c>
      <c r="E141" s="265" t="s">
        <v>391</v>
      </c>
      <c r="F141" s="258">
        <v>1</v>
      </c>
      <c r="G141" s="270">
        <v>4700</v>
      </c>
      <c r="H141" s="270"/>
      <c r="I141" s="270"/>
      <c r="J141" s="260">
        <f t="shared" si="18"/>
        <v>4700</v>
      </c>
      <c r="K141" s="269" t="s">
        <v>240</v>
      </c>
      <c r="L141" s="251">
        <f t="shared" si="16"/>
        <v>125000</v>
      </c>
      <c r="M141" s="251">
        <f t="shared" si="13"/>
        <v>94000</v>
      </c>
    </row>
    <row r="142" spans="1:13" s="252" customFormat="1" ht="12.75" x14ac:dyDescent="0.2">
      <c r="A142" s="265">
        <v>11</v>
      </c>
      <c r="B142" s="266" t="s">
        <v>172</v>
      </c>
      <c r="C142" s="266" t="s">
        <v>97</v>
      </c>
      <c r="D142" s="253" t="str">
        <f t="shared" si="17"/>
        <v>BWS Kalimantan 2</v>
      </c>
      <c r="E142" s="265" t="s">
        <v>392</v>
      </c>
      <c r="F142" s="258">
        <v>1</v>
      </c>
      <c r="G142" s="270">
        <v>3005</v>
      </c>
      <c r="H142" s="270"/>
      <c r="I142" s="270"/>
      <c r="J142" s="260">
        <f t="shared" si="18"/>
        <v>3005</v>
      </c>
      <c r="K142" s="269" t="s">
        <v>240</v>
      </c>
      <c r="L142" s="251">
        <f t="shared" si="16"/>
        <v>125000</v>
      </c>
      <c r="M142" s="251">
        <f t="shared" si="13"/>
        <v>60100</v>
      </c>
    </row>
    <row r="143" spans="1:13" s="252" customFormat="1" ht="12.75" x14ac:dyDescent="0.2">
      <c r="A143" s="265">
        <v>11</v>
      </c>
      <c r="B143" s="266" t="s">
        <v>172</v>
      </c>
      <c r="C143" s="266" t="s">
        <v>97</v>
      </c>
      <c r="D143" s="253" t="str">
        <f t="shared" si="17"/>
        <v>BWS Kalimantan 2</v>
      </c>
      <c r="E143" s="265" t="s">
        <v>393</v>
      </c>
      <c r="F143" s="258">
        <v>1</v>
      </c>
      <c r="G143" s="270">
        <v>3450</v>
      </c>
      <c r="H143" s="270"/>
      <c r="I143" s="270"/>
      <c r="J143" s="260">
        <f t="shared" si="18"/>
        <v>3450</v>
      </c>
      <c r="K143" s="269" t="s">
        <v>240</v>
      </c>
      <c r="L143" s="251">
        <f t="shared" si="16"/>
        <v>125000</v>
      </c>
      <c r="M143" s="251">
        <f t="shared" si="13"/>
        <v>69000</v>
      </c>
    </row>
    <row r="144" spans="1:13" s="252" customFormat="1" ht="12.75" x14ac:dyDescent="0.2">
      <c r="A144" s="265">
        <v>11</v>
      </c>
      <c r="B144" s="266" t="s">
        <v>172</v>
      </c>
      <c r="C144" s="266" t="s">
        <v>96</v>
      </c>
      <c r="D144" s="253" t="str">
        <f t="shared" si="17"/>
        <v>BWS Kalimantan 2</v>
      </c>
      <c r="E144" s="265" t="s">
        <v>96</v>
      </c>
      <c r="F144" s="258">
        <v>1</v>
      </c>
      <c r="G144" s="270">
        <v>5472</v>
      </c>
      <c r="H144" s="270"/>
      <c r="I144" s="270"/>
      <c r="J144" s="260">
        <f t="shared" si="18"/>
        <v>5472</v>
      </c>
      <c r="K144" s="269"/>
      <c r="L144" s="251">
        <f t="shared" si="16"/>
        <v>125000</v>
      </c>
      <c r="M144" s="251">
        <f t="shared" si="13"/>
        <v>109440</v>
      </c>
    </row>
    <row r="145" spans="1:14" s="252" customFormat="1" ht="12.75" x14ac:dyDescent="0.2">
      <c r="A145" s="265">
        <v>11</v>
      </c>
      <c r="B145" s="266" t="s">
        <v>172</v>
      </c>
      <c r="C145" s="266" t="s">
        <v>97</v>
      </c>
      <c r="D145" s="253" t="str">
        <f t="shared" si="17"/>
        <v>BWS Kalimantan 2</v>
      </c>
      <c r="E145" s="265" t="s">
        <v>394</v>
      </c>
      <c r="F145" s="258">
        <v>1</v>
      </c>
      <c r="G145" s="270">
        <v>3000</v>
      </c>
      <c r="H145" s="270"/>
      <c r="I145" s="270"/>
      <c r="J145" s="260">
        <f t="shared" si="18"/>
        <v>3000</v>
      </c>
      <c r="K145" s="269" t="s">
        <v>240</v>
      </c>
      <c r="L145" s="251">
        <f t="shared" si="16"/>
        <v>125000</v>
      </c>
      <c r="M145" s="251">
        <f t="shared" si="13"/>
        <v>60000</v>
      </c>
    </row>
    <row r="146" spans="1:14" s="252" customFormat="1" ht="19.5" customHeight="1" x14ac:dyDescent="0.2">
      <c r="A146" s="265">
        <v>12</v>
      </c>
      <c r="B146" s="266" t="s">
        <v>173</v>
      </c>
      <c r="C146" s="266" t="s">
        <v>102</v>
      </c>
      <c r="D146" s="253" t="s">
        <v>395</v>
      </c>
      <c r="E146" s="265" t="s">
        <v>269</v>
      </c>
      <c r="F146" s="254">
        <v>1</v>
      </c>
      <c r="G146" s="270">
        <v>5381</v>
      </c>
      <c r="H146" s="270">
        <f>+G146+G147+G148</f>
        <v>13626</v>
      </c>
      <c r="I146" s="270"/>
      <c r="J146" s="260">
        <f t="shared" si="18"/>
        <v>5381</v>
      </c>
      <c r="K146" s="269"/>
      <c r="L146" s="251">
        <f t="shared" si="16"/>
        <v>125000</v>
      </c>
      <c r="M146" s="251">
        <f t="shared" si="13"/>
        <v>107620</v>
      </c>
    </row>
    <row r="147" spans="1:14" s="243" customFormat="1" ht="12.75" x14ac:dyDescent="0.2">
      <c r="A147" s="265">
        <v>12</v>
      </c>
      <c r="B147" s="266" t="s">
        <v>173</v>
      </c>
      <c r="C147" s="266" t="s">
        <v>102</v>
      </c>
      <c r="D147" s="253" t="s">
        <v>395</v>
      </c>
      <c r="E147" s="265" t="s">
        <v>396</v>
      </c>
      <c r="F147" s="258">
        <v>1</v>
      </c>
      <c r="G147" s="270">
        <v>7800</v>
      </c>
      <c r="H147" s="270"/>
      <c r="I147" s="270"/>
      <c r="J147" s="260">
        <f t="shared" si="18"/>
        <v>7800</v>
      </c>
      <c r="K147" s="269"/>
      <c r="L147" s="251">
        <f t="shared" si="16"/>
        <v>125000</v>
      </c>
      <c r="M147" s="251">
        <f t="shared" si="13"/>
        <v>156000</v>
      </c>
    </row>
    <row r="148" spans="1:14" s="243" customFormat="1" ht="12.75" x14ac:dyDescent="0.2">
      <c r="A148" s="265">
        <v>12</v>
      </c>
      <c r="B148" s="266" t="s">
        <v>173</v>
      </c>
      <c r="C148" s="266" t="s">
        <v>102</v>
      </c>
      <c r="D148" s="253" t="s">
        <v>395</v>
      </c>
      <c r="E148" s="265" t="s">
        <v>267</v>
      </c>
      <c r="F148" s="254">
        <v>1</v>
      </c>
      <c r="G148" s="270">
        <v>445</v>
      </c>
      <c r="H148" s="270"/>
      <c r="I148" s="270"/>
      <c r="J148" s="284">
        <v>3820</v>
      </c>
      <c r="K148" s="269"/>
      <c r="L148" s="251">
        <f t="shared" si="16"/>
        <v>125000</v>
      </c>
      <c r="M148" s="251">
        <f t="shared" si="13"/>
        <v>76400</v>
      </c>
    </row>
    <row r="149" spans="1:14" s="243" customFormat="1" ht="28.5" customHeight="1" x14ac:dyDescent="0.2">
      <c r="A149" s="265">
        <v>13</v>
      </c>
      <c r="B149" s="266" t="s">
        <v>174</v>
      </c>
      <c r="C149" s="266" t="s">
        <v>107</v>
      </c>
      <c r="D149" s="253" t="s">
        <v>397</v>
      </c>
      <c r="E149" s="265" t="s">
        <v>271</v>
      </c>
      <c r="F149" s="254">
        <v>1</v>
      </c>
      <c r="G149" s="271">
        <v>3100</v>
      </c>
      <c r="H149" s="271">
        <f>+G149+G152+G153</f>
        <v>9287</v>
      </c>
      <c r="I149" s="271"/>
      <c r="J149" s="260">
        <f t="shared" ref="J149:J154" si="19">+G149</f>
        <v>3100</v>
      </c>
      <c r="K149" s="269"/>
      <c r="L149" s="251">
        <f t="shared" si="16"/>
        <v>125000</v>
      </c>
      <c r="M149" s="251">
        <f t="shared" si="13"/>
        <v>62000</v>
      </c>
    </row>
    <row r="150" spans="1:14" s="243" customFormat="1" ht="12.75" x14ac:dyDescent="0.2">
      <c r="A150" s="265">
        <v>13</v>
      </c>
      <c r="B150" s="266" t="s">
        <v>174</v>
      </c>
      <c r="C150" s="266" t="s">
        <v>105</v>
      </c>
      <c r="D150" s="253" t="s">
        <v>397</v>
      </c>
      <c r="E150" s="265" t="s">
        <v>398</v>
      </c>
      <c r="F150" s="258">
        <v>1</v>
      </c>
      <c r="G150" s="271">
        <v>5500</v>
      </c>
      <c r="H150" s="271">
        <f>+G150</f>
        <v>5500</v>
      </c>
      <c r="I150" s="271"/>
      <c r="J150" s="260">
        <f t="shared" si="19"/>
        <v>5500</v>
      </c>
      <c r="K150" s="269" t="s">
        <v>240</v>
      </c>
      <c r="L150" s="251">
        <f t="shared" si="16"/>
        <v>125000</v>
      </c>
      <c r="M150" s="251">
        <f t="shared" si="13"/>
        <v>110000</v>
      </c>
    </row>
    <row r="151" spans="1:14" s="243" customFormat="1" ht="12.75" x14ac:dyDescent="0.2">
      <c r="A151" s="265">
        <v>13</v>
      </c>
      <c r="B151" s="266" t="s">
        <v>174</v>
      </c>
      <c r="C151" s="266" t="s">
        <v>106</v>
      </c>
      <c r="D151" s="253" t="s">
        <v>397</v>
      </c>
      <c r="E151" s="265" t="s">
        <v>399</v>
      </c>
      <c r="F151" s="258">
        <v>1</v>
      </c>
      <c r="G151" s="271">
        <v>5200</v>
      </c>
      <c r="H151" s="271">
        <f>+G151</f>
        <v>5200</v>
      </c>
      <c r="I151" s="271"/>
      <c r="J151" s="260">
        <f t="shared" si="19"/>
        <v>5200</v>
      </c>
      <c r="K151" s="269" t="s">
        <v>400</v>
      </c>
      <c r="L151" s="251">
        <f t="shared" si="16"/>
        <v>125000</v>
      </c>
      <c r="M151" s="251">
        <f t="shared" si="13"/>
        <v>104000</v>
      </c>
    </row>
    <row r="152" spans="1:14" s="243" customFormat="1" ht="12.75" x14ac:dyDescent="0.2">
      <c r="A152" s="265">
        <v>13</v>
      </c>
      <c r="B152" s="266" t="s">
        <v>174</v>
      </c>
      <c r="C152" s="266" t="s">
        <v>107</v>
      </c>
      <c r="D152" s="253" t="s">
        <v>397</v>
      </c>
      <c r="E152" s="265" t="s">
        <v>273</v>
      </c>
      <c r="F152" s="254">
        <v>1</v>
      </c>
      <c r="G152" s="271">
        <v>3037</v>
      </c>
      <c r="H152" s="271"/>
      <c r="I152" s="271"/>
      <c r="J152" s="260">
        <f t="shared" si="19"/>
        <v>3037</v>
      </c>
      <c r="K152" s="269"/>
      <c r="L152" s="251">
        <f t="shared" si="16"/>
        <v>125000</v>
      </c>
      <c r="M152" s="251">
        <f t="shared" si="13"/>
        <v>60740</v>
      </c>
    </row>
    <row r="153" spans="1:14" s="243" customFormat="1" ht="12.75" x14ac:dyDescent="0.2">
      <c r="A153" s="265">
        <v>13</v>
      </c>
      <c r="B153" s="266" t="s">
        <v>174</v>
      </c>
      <c r="C153" s="266" t="s">
        <v>107</v>
      </c>
      <c r="D153" s="253" t="s">
        <v>397</v>
      </c>
      <c r="E153" s="265" t="s">
        <v>275</v>
      </c>
      <c r="F153" s="254">
        <v>1</v>
      </c>
      <c r="G153" s="271">
        <v>3150</v>
      </c>
      <c r="H153" s="271"/>
      <c r="I153" s="271"/>
      <c r="J153" s="260">
        <f t="shared" si="19"/>
        <v>3150</v>
      </c>
      <c r="K153" s="269"/>
      <c r="L153" s="251">
        <f t="shared" si="16"/>
        <v>125000</v>
      </c>
      <c r="M153" s="251">
        <f t="shared" si="13"/>
        <v>63000</v>
      </c>
    </row>
    <row r="154" spans="1:14" s="243" customFormat="1" ht="12.75" x14ac:dyDescent="0.2">
      <c r="A154" s="265">
        <v>14</v>
      </c>
      <c r="B154" s="266" t="s">
        <v>175</v>
      </c>
      <c r="C154" s="266" t="s">
        <v>110</v>
      </c>
      <c r="D154" s="253" t="s">
        <v>401</v>
      </c>
      <c r="E154" s="265" t="s">
        <v>402</v>
      </c>
      <c r="F154" s="258">
        <v>1</v>
      </c>
      <c r="G154" s="271">
        <v>5342</v>
      </c>
      <c r="H154" s="271">
        <f>+G154+G155+G164</f>
        <v>10746</v>
      </c>
      <c r="I154" s="271"/>
      <c r="J154" s="260">
        <f t="shared" si="19"/>
        <v>5342</v>
      </c>
      <c r="K154" s="269" t="s">
        <v>193</v>
      </c>
      <c r="L154" s="251">
        <f t="shared" si="16"/>
        <v>125000</v>
      </c>
      <c r="M154" s="251">
        <f t="shared" si="13"/>
        <v>106840</v>
      </c>
      <c r="N154" s="262">
        <f>MIN(M109:M154)</f>
        <v>0</v>
      </c>
    </row>
    <row r="155" spans="1:14" s="243" customFormat="1" ht="12.75" x14ac:dyDescent="0.2">
      <c r="A155" s="265">
        <v>14</v>
      </c>
      <c r="B155" s="266" t="s">
        <v>175</v>
      </c>
      <c r="C155" s="266" t="s">
        <v>110</v>
      </c>
      <c r="D155" s="253" t="s">
        <v>401</v>
      </c>
      <c r="E155" s="265" t="s">
        <v>403</v>
      </c>
      <c r="F155" s="258"/>
      <c r="G155" s="271">
        <v>3230</v>
      </c>
      <c r="H155" s="271"/>
      <c r="I155" s="274"/>
      <c r="J155" s="275"/>
      <c r="K155" s="269" t="s">
        <v>404</v>
      </c>
      <c r="L155" s="251">
        <f t="shared" si="16"/>
        <v>0</v>
      </c>
      <c r="M155" s="251"/>
    </row>
    <row r="156" spans="1:14" s="243" customFormat="1" ht="12.75" x14ac:dyDescent="0.2">
      <c r="A156" s="265">
        <v>14</v>
      </c>
      <c r="B156" s="266" t="s">
        <v>175</v>
      </c>
      <c r="C156" s="266" t="s">
        <v>112</v>
      </c>
      <c r="D156" s="253" t="s">
        <v>401</v>
      </c>
      <c r="E156" s="265" t="s">
        <v>403</v>
      </c>
      <c r="F156" s="258">
        <v>1</v>
      </c>
      <c r="G156" s="271">
        <v>6517</v>
      </c>
      <c r="H156" s="271">
        <f>+G156+G157+G158+G166</f>
        <v>33153</v>
      </c>
      <c r="I156" s="271"/>
      <c r="J156" s="273">
        <f>+G156+G155</f>
        <v>9747</v>
      </c>
      <c r="K156" s="269" t="s">
        <v>405</v>
      </c>
      <c r="L156" s="251">
        <f t="shared" si="16"/>
        <v>125000</v>
      </c>
      <c r="M156" s="251">
        <f t="shared" ref="M156:M163" si="20">+J156*$M$1</f>
        <v>194940</v>
      </c>
    </row>
    <row r="157" spans="1:14" s="243" customFormat="1" ht="12.75" x14ac:dyDescent="0.2">
      <c r="A157" s="265">
        <v>14</v>
      </c>
      <c r="B157" s="266" t="s">
        <v>175</v>
      </c>
      <c r="C157" s="266" t="s">
        <v>112</v>
      </c>
      <c r="D157" s="253" t="s">
        <v>401</v>
      </c>
      <c r="E157" s="265" t="s">
        <v>406</v>
      </c>
      <c r="F157" s="258">
        <v>1</v>
      </c>
      <c r="G157" s="271">
        <v>5999</v>
      </c>
      <c r="H157" s="271"/>
      <c r="I157" s="271"/>
      <c r="J157" s="260">
        <f>+G157</f>
        <v>5999</v>
      </c>
      <c r="K157" s="269"/>
      <c r="L157" s="251">
        <f t="shared" si="16"/>
        <v>125000</v>
      </c>
      <c r="M157" s="251">
        <f t="shared" si="20"/>
        <v>119980</v>
      </c>
    </row>
    <row r="158" spans="1:14" s="243" customFormat="1" ht="12.75" x14ac:dyDescent="0.2">
      <c r="A158" s="265">
        <v>14</v>
      </c>
      <c r="B158" s="266" t="s">
        <v>175</v>
      </c>
      <c r="C158" s="266" t="s">
        <v>112</v>
      </c>
      <c r="D158" s="253" t="s">
        <v>401</v>
      </c>
      <c r="E158" s="265" t="s">
        <v>407</v>
      </c>
      <c r="F158" s="258">
        <v>1</v>
      </c>
      <c r="G158" s="271">
        <v>5442</v>
      </c>
      <c r="H158" s="271"/>
      <c r="I158" s="271"/>
      <c r="J158" s="260">
        <f>+G158</f>
        <v>5442</v>
      </c>
      <c r="K158" s="269"/>
      <c r="L158" s="251">
        <f t="shared" si="16"/>
        <v>125000</v>
      </c>
      <c r="M158" s="251">
        <f t="shared" si="20"/>
        <v>108840</v>
      </c>
    </row>
    <row r="159" spans="1:14" s="243" customFormat="1" ht="12.75" x14ac:dyDescent="0.2">
      <c r="A159" s="265">
        <v>14</v>
      </c>
      <c r="B159" s="266" t="s">
        <v>175</v>
      </c>
      <c r="C159" s="266" t="s">
        <v>113</v>
      </c>
      <c r="D159" s="253" t="s">
        <v>401</v>
      </c>
      <c r="E159" s="265" t="s">
        <v>408</v>
      </c>
      <c r="F159" s="258">
        <v>1</v>
      </c>
      <c r="G159" s="271">
        <v>6708</v>
      </c>
      <c r="H159" s="271">
        <f>+G159+G168</f>
        <v>10228</v>
      </c>
      <c r="I159" s="271"/>
      <c r="J159" s="260">
        <f>+G159</f>
        <v>6708</v>
      </c>
      <c r="K159" s="269"/>
      <c r="L159" s="251">
        <f t="shared" si="16"/>
        <v>125000</v>
      </c>
      <c r="M159" s="251">
        <f t="shared" si="20"/>
        <v>134160</v>
      </c>
    </row>
    <row r="160" spans="1:14" s="243" customFormat="1" ht="12.75" x14ac:dyDescent="0.2">
      <c r="A160" s="265">
        <v>14</v>
      </c>
      <c r="B160" s="266" t="s">
        <v>175</v>
      </c>
      <c r="C160" s="266" t="s">
        <v>111</v>
      </c>
      <c r="D160" s="253" t="s">
        <v>401</v>
      </c>
      <c r="E160" s="265" t="s">
        <v>409</v>
      </c>
      <c r="F160" s="258">
        <v>1</v>
      </c>
      <c r="G160" s="276">
        <v>381</v>
      </c>
      <c r="H160" s="276">
        <f>+G160+G165</f>
        <v>43312</v>
      </c>
      <c r="I160" s="276"/>
      <c r="J160" s="268">
        <v>1047</v>
      </c>
      <c r="K160" s="269" t="s">
        <v>410</v>
      </c>
      <c r="L160" s="251">
        <f t="shared" si="16"/>
        <v>125000</v>
      </c>
      <c r="M160" s="251">
        <f t="shared" si="20"/>
        <v>20940</v>
      </c>
    </row>
    <row r="161" spans="1:14" s="243" customFormat="1" ht="12.75" x14ac:dyDescent="0.2">
      <c r="A161" s="265">
        <v>14</v>
      </c>
      <c r="B161" s="266" t="s">
        <v>175</v>
      </c>
      <c r="C161" s="266" t="s">
        <v>114</v>
      </c>
      <c r="D161" s="253" t="s">
        <v>401</v>
      </c>
      <c r="E161" s="265" t="s">
        <v>411</v>
      </c>
      <c r="F161" s="254">
        <v>1</v>
      </c>
      <c r="G161" s="271">
        <v>4633</v>
      </c>
      <c r="H161" s="271">
        <f>+G161+G162+G167+G163</f>
        <v>23471</v>
      </c>
      <c r="I161" s="271"/>
      <c r="J161" s="260">
        <f>+G161</f>
        <v>4633</v>
      </c>
      <c r="K161" s="269"/>
      <c r="L161" s="251">
        <f t="shared" si="16"/>
        <v>125000</v>
      </c>
      <c r="M161" s="251">
        <f t="shared" si="20"/>
        <v>92660</v>
      </c>
    </row>
    <row r="162" spans="1:14" s="243" customFormat="1" ht="12.75" x14ac:dyDescent="0.2">
      <c r="A162" s="265">
        <v>14</v>
      </c>
      <c r="B162" s="266" t="s">
        <v>175</v>
      </c>
      <c r="C162" s="266" t="s">
        <v>114</v>
      </c>
      <c r="D162" s="253" t="s">
        <v>401</v>
      </c>
      <c r="E162" s="265" t="s">
        <v>412</v>
      </c>
      <c r="F162" s="258">
        <v>1</v>
      </c>
      <c r="G162" s="271">
        <v>4970</v>
      </c>
      <c r="H162" s="271"/>
      <c r="I162" s="271"/>
      <c r="J162" s="260">
        <f>+G162</f>
        <v>4970</v>
      </c>
      <c r="K162" s="269"/>
      <c r="L162" s="251">
        <f t="shared" si="16"/>
        <v>125000</v>
      </c>
      <c r="M162" s="251">
        <f t="shared" si="20"/>
        <v>99400</v>
      </c>
    </row>
    <row r="163" spans="1:14" s="243" customFormat="1" ht="12.75" x14ac:dyDescent="0.2">
      <c r="A163" s="265">
        <v>14</v>
      </c>
      <c r="B163" s="266" t="s">
        <v>175</v>
      </c>
      <c r="C163" s="266" t="s">
        <v>114</v>
      </c>
      <c r="D163" s="253" t="s">
        <v>401</v>
      </c>
      <c r="E163" s="265" t="s">
        <v>413</v>
      </c>
      <c r="F163" s="258">
        <v>1</v>
      </c>
      <c r="G163" s="271">
        <v>4411</v>
      </c>
      <c r="H163" s="271"/>
      <c r="I163" s="271"/>
      <c r="J163" s="260">
        <f>+G163</f>
        <v>4411</v>
      </c>
      <c r="K163" s="269"/>
      <c r="L163" s="251">
        <f t="shared" si="16"/>
        <v>125000</v>
      </c>
      <c r="M163" s="251">
        <f t="shared" si="20"/>
        <v>88220</v>
      </c>
      <c r="N163" s="262">
        <f>MIN(M156:M163)</f>
        <v>20940</v>
      </c>
    </row>
    <row r="164" spans="1:14" s="243" customFormat="1" ht="12.75" x14ac:dyDescent="0.2">
      <c r="A164" s="265">
        <v>14</v>
      </c>
      <c r="B164" s="266" t="s">
        <v>175</v>
      </c>
      <c r="C164" s="266" t="s">
        <v>110</v>
      </c>
      <c r="D164" s="253" t="s">
        <v>401</v>
      </c>
      <c r="E164" s="265" t="s">
        <v>280</v>
      </c>
      <c r="F164" s="258"/>
      <c r="G164" s="271">
        <v>2174</v>
      </c>
      <c r="H164" s="271"/>
      <c r="I164" s="274"/>
      <c r="J164" s="275"/>
      <c r="K164" s="269" t="s">
        <v>404</v>
      </c>
      <c r="L164" s="251">
        <f t="shared" si="16"/>
        <v>0</v>
      </c>
      <c r="M164" s="251"/>
    </row>
    <row r="165" spans="1:14" s="243" customFormat="1" ht="12.75" x14ac:dyDescent="0.2">
      <c r="A165" s="265">
        <v>14</v>
      </c>
      <c r="B165" s="266" t="s">
        <v>175</v>
      </c>
      <c r="C165" s="266" t="s">
        <v>111</v>
      </c>
      <c r="D165" s="253" t="s">
        <v>401</v>
      </c>
      <c r="E165" s="265" t="s">
        <v>280</v>
      </c>
      <c r="F165" s="254">
        <v>1</v>
      </c>
      <c r="G165" s="271">
        <v>42931</v>
      </c>
      <c r="H165" s="271"/>
      <c r="I165" s="271"/>
      <c r="J165" s="273">
        <f>+G165+G164+G166</f>
        <v>60300</v>
      </c>
      <c r="K165" s="269" t="s">
        <v>404</v>
      </c>
      <c r="L165" s="251">
        <f t="shared" si="16"/>
        <v>125000</v>
      </c>
      <c r="M165" s="251">
        <f>+J165*$M$1</f>
        <v>1206000</v>
      </c>
      <c r="N165" s="262">
        <f>+M165</f>
        <v>1206000</v>
      </c>
    </row>
    <row r="166" spans="1:14" s="243" customFormat="1" ht="12.75" x14ac:dyDescent="0.2">
      <c r="A166" s="265">
        <v>14</v>
      </c>
      <c r="B166" s="266" t="s">
        <v>175</v>
      </c>
      <c r="C166" s="266" t="s">
        <v>112</v>
      </c>
      <c r="D166" s="253" t="s">
        <v>401</v>
      </c>
      <c r="E166" s="265" t="s">
        <v>280</v>
      </c>
      <c r="F166" s="258"/>
      <c r="G166" s="271">
        <v>15195</v>
      </c>
      <c r="H166" s="271"/>
      <c r="I166" s="274"/>
      <c r="J166" s="275"/>
      <c r="K166" s="269" t="s">
        <v>414</v>
      </c>
      <c r="L166" s="251">
        <f t="shared" si="16"/>
        <v>0</v>
      </c>
      <c r="M166" s="251"/>
    </row>
    <row r="167" spans="1:14" s="243" customFormat="1" ht="12.75" x14ac:dyDescent="0.2">
      <c r="A167" s="265">
        <v>14</v>
      </c>
      <c r="B167" s="266" t="s">
        <v>175</v>
      </c>
      <c r="C167" s="266" t="s">
        <v>114</v>
      </c>
      <c r="D167" s="253" t="s">
        <v>401</v>
      </c>
      <c r="E167" s="265" t="s">
        <v>415</v>
      </c>
      <c r="F167" s="258">
        <v>1</v>
      </c>
      <c r="G167" s="271">
        <v>9457</v>
      </c>
      <c r="H167" s="271"/>
      <c r="I167" s="271"/>
      <c r="J167" s="260">
        <f t="shared" ref="J167:J185" si="21">+G167</f>
        <v>9457</v>
      </c>
      <c r="K167" s="269"/>
      <c r="L167" s="251">
        <f t="shared" si="16"/>
        <v>125000</v>
      </c>
      <c r="M167" s="251">
        <f t="shared" ref="M167:M185" si="22">+J167*$M$1</f>
        <v>189140</v>
      </c>
    </row>
    <row r="168" spans="1:14" s="243" customFormat="1" ht="12.75" x14ac:dyDescent="0.2">
      <c r="A168" s="265">
        <v>14</v>
      </c>
      <c r="B168" s="266" t="s">
        <v>175</v>
      </c>
      <c r="C168" s="266" t="s">
        <v>113</v>
      </c>
      <c r="D168" s="253" t="s">
        <v>401</v>
      </c>
      <c r="E168" s="265" t="s">
        <v>282</v>
      </c>
      <c r="F168" s="254">
        <v>1</v>
      </c>
      <c r="G168" s="271">
        <v>3520</v>
      </c>
      <c r="H168" s="271"/>
      <c r="I168" s="271"/>
      <c r="J168" s="260">
        <f t="shared" si="21"/>
        <v>3520</v>
      </c>
      <c r="K168" s="269"/>
      <c r="L168" s="251">
        <f t="shared" si="16"/>
        <v>125000</v>
      </c>
      <c r="M168" s="251">
        <f t="shared" si="22"/>
        <v>70400</v>
      </c>
    </row>
    <row r="169" spans="1:14" s="243" customFormat="1" ht="23.25" customHeight="1" x14ac:dyDescent="0.2">
      <c r="A169" s="265">
        <v>15</v>
      </c>
      <c r="B169" s="266" t="s">
        <v>176</v>
      </c>
      <c r="C169" s="266" t="s">
        <v>117</v>
      </c>
      <c r="D169" s="253" t="s">
        <v>416</v>
      </c>
      <c r="E169" s="265" t="s">
        <v>241</v>
      </c>
      <c r="F169" s="254">
        <v>1</v>
      </c>
      <c r="G169" s="270">
        <v>3580</v>
      </c>
      <c r="H169" s="270">
        <f>+G169+G170+G171+G172+G173+G175+G179</f>
        <v>32007</v>
      </c>
      <c r="I169" s="270"/>
      <c r="J169" s="260">
        <f t="shared" si="21"/>
        <v>3580</v>
      </c>
      <c r="K169" s="269"/>
      <c r="L169" s="251">
        <f t="shared" si="16"/>
        <v>125000</v>
      </c>
      <c r="M169" s="251">
        <f t="shared" si="22"/>
        <v>71600</v>
      </c>
    </row>
    <row r="170" spans="1:14" s="243" customFormat="1" ht="12.75" x14ac:dyDescent="0.2">
      <c r="A170" s="265">
        <v>15</v>
      </c>
      <c r="B170" s="266" t="s">
        <v>176</v>
      </c>
      <c r="C170" s="266" t="s">
        <v>117</v>
      </c>
      <c r="D170" s="253" t="str">
        <f t="shared" ref="D170:D180" si="23">+D169</f>
        <v>BWS Nusa Tenggara I</v>
      </c>
      <c r="E170" s="265" t="s">
        <v>417</v>
      </c>
      <c r="F170" s="258">
        <v>1</v>
      </c>
      <c r="G170" s="270">
        <v>3500</v>
      </c>
      <c r="H170" s="270"/>
      <c r="I170" s="270"/>
      <c r="J170" s="260">
        <f t="shared" si="21"/>
        <v>3500</v>
      </c>
      <c r="K170" s="269"/>
      <c r="L170" s="251">
        <f t="shared" si="16"/>
        <v>125000</v>
      </c>
      <c r="M170" s="251">
        <f t="shared" si="22"/>
        <v>70000</v>
      </c>
    </row>
    <row r="171" spans="1:14" s="243" customFormat="1" ht="12.75" x14ac:dyDescent="0.2">
      <c r="A171" s="265">
        <v>15</v>
      </c>
      <c r="B171" s="266" t="s">
        <v>176</v>
      </c>
      <c r="C171" s="266" t="s">
        <v>117</v>
      </c>
      <c r="D171" s="253" t="str">
        <f t="shared" si="23"/>
        <v>BWS Nusa Tenggara I</v>
      </c>
      <c r="E171" s="265" t="s">
        <v>418</v>
      </c>
      <c r="F171" s="258">
        <v>1</v>
      </c>
      <c r="G171" s="270">
        <v>6439</v>
      </c>
      <c r="H171" s="270"/>
      <c r="I171" s="270"/>
      <c r="J171" s="260">
        <f t="shared" si="21"/>
        <v>6439</v>
      </c>
      <c r="K171" s="269"/>
      <c r="L171" s="251">
        <f t="shared" si="16"/>
        <v>125000</v>
      </c>
      <c r="M171" s="251">
        <f t="shared" si="22"/>
        <v>128780</v>
      </c>
    </row>
    <row r="172" spans="1:14" s="243" customFormat="1" ht="12.75" x14ac:dyDescent="0.2">
      <c r="A172" s="265">
        <v>15</v>
      </c>
      <c r="B172" s="266" t="s">
        <v>176</v>
      </c>
      <c r="C172" s="266" t="s">
        <v>117</v>
      </c>
      <c r="D172" s="253" t="str">
        <f t="shared" si="23"/>
        <v>BWS Nusa Tenggara I</v>
      </c>
      <c r="E172" s="265" t="s">
        <v>419</v>
      </c>
      <c r="F172" s="258">
        <v>1</v>
      </c>
      <c r="G172" s="270">
        <v>4229</v>
      </c>
      <c r="H172" s="270"/>
      <c r="I172" s="270"/>
      <c r="J172" s="260">
        <f t="shared" si="21"/>
        <v>4229</v>
      </c>
      <c r="K172" s="269"/>
      <c r="L172" s="251">
        <f t="shared" si="16"/>
        <v>125000</v>
      </c>
      <c r="M172" s="251">
        <f t="shared" si="22"/>
        <v>84580</v>
      </c>
    </row>
    <row r="173" spans="1:14" s="243" customFormat="1" ht="12.75" x14ac:dyDescent="0.2">
      <c r="A173" s="265">
        <v>15</v>
      </c>
      <c r="B173" s="266" t="s">
        <v>176</v>
      </c>
      <c r="C173" s="266" t="s">
        <v>117</v>
      </c>
      <c r="D173" s="253" t="str">
        <f t="shared" si="23"/>
        <v>BWS Nusa Tenggara I</v>
      </c>
      <c r="E173" s="265" t="s">
        <v>420</v>
      </c>
      <c r="F173" s="258">
        <v>1</v>
      </c>
      <c r="G173" s="270">
        <v>7495</v>
      </c>
      <c r="H173" s="270"/>
      <c r="I173" s="270"/>
      <c r="J173" s="260">
        <f t="shared" si="21"/>
        <v>7495</v>
      </c>
      <c r="K173" s="269"/>
      <c r="L173" s="251">
        <f t="shared" si="16"/>
        <v>125000</v>
      </c>
      <c r="M173" s="251">
        <f t="shared" si="22"/>
        <v>149900</v>
      </c>
    </row>
    <row r="174" spans="1:14" s="243" customFormat="1" ht="12.75" x14ac:dyDescent="0.2">
      <c r="A174" s="265">
        <v>15</v>
      </c>
      <c r="B174" s="266" t="s">
        <v>176</v>
      </c>
      <c r="C174" s="266" t="s">
        <v>120</v>
      </c>
      <c r="D174" s="253" t="str">
        <f t="shared" si="23"/>
        <v>BWS Nusa Tenggara I</v>
      </c>
      <c r="E174" s="265" t="s">
        <v>238</v>
      </c>
      <c r="F174" s="254">
        <v>1</v>
      </c>
      <c r="G174" s="270">
        <v>3330</v>
      </c>
      <c r="H174" s="270">
        <f>+G174+G178</f>
        <v>7380</v>
      </c>
      <c r="I174" s="270"/>
      <c r="J174" s="260">
        <f t="shared" si="21"/>
        <v>3330</v>
      </c>
      <c r="K174" s="269"/>
      <c r="L174" s="251">
        <f t="shared" si="16"/>
        <v>125000</v>
      </c>
      <c r="M174" s="251">
        <f t="shared" si="22"/>
        <v>66600</v>
      </c>
    </row>
    <row r="175" spans="1:14" s="243" customFormat="1" ht="12.75" x14ac:dyDescent="0.2">
      <c r="A175" s="265">
        <v>15</v>
      </c>
      <c r="B175" s="266" t="s">
        <v>176</v>
      </c>
      <c r="C175" s="266" t="s">
        <v>117</v>
      </c>
      <c r="D175" s="253" t="str">
        <f t="shared" si="23"/>
        <v>BWS Nusa Tenggara I</v>
      </c>
      <c r="E175" s="265" t="s">
        <v>421</v>
      </c>
      <c r="F175" s="258">
        <v>1</v>
      </c>
      <c r="G175" s="270">
        <v>3506</v>
      </c>
      <c r="H175" s="270"/>
      <c r="I175" s="270"/>
      <c r="J175" s="260">
        <f t="shared" si="21"/>
        <v>3506</v>
      </c>
      <c r="K175" s="269"/>
      <c r="L175" s="251">
        <f t="shared" si="16"/>
        <v>125000</v>
      </c>
      <c r="M175" s="251">
        <f t="shared" si="22"/>
        <v>70120</v>
      </c>
    </row>
    <row r="176" spans="1:14" s="243" customFormat="1" ht="12.75" x14ac:dyDescent="0.2">
      <c r="A176" s="265">
        <v>15</v>
      </c>
      <c r="B176" s="266" t="s">
        <v>176</v>
      </c>
      <c r="C176" s="266" t="s">
        <v>118</v>
      </c>
      <c r="D176" s="253" t="str">
        <f t="shared" si="23"/>
        <v>BWS Nusa Tenggara I</v>
      </c>
      <c r="E176" s="265" t="s">
        <v>422</v>
      </c>
      <c r="F176" s="258">
        <v>1</v>
      </c>
      <c r="G176" s="270">
        <v>5168</v>
      </c>
      <c r="H176" s="270">
        <f>+G176+G180</f>
        <v>8592</v>
      </c>
      <c r="I176" s="270"/>
      <c r="J176" s="260">
        <f t="shared" si="21"/>
        <v>5168</v>
      </c>
      <c r="K176" s="269"/>
      <c r="L176" s="251">
        <f t="shared" si="16"/>
        <v>125000</v>
      </c>
      <c r="M176" s="251">
        <f t="shared" si="22"/>
        <v>103360</v>
      </c>
    </row>
    <row r="177" spans="1:14" s="243" customFormat="1" ht="12.75" x14ac:dyDescent="0.2">
      <c r="A177" s="265">
        <v>15</v>
      </c>
      <c r="B177" s="266" t="s">
        <v>176</v>
      </c>
      <c r="C177" s="266" t="s">
        <v>119</v>
      </c>
      <c r="D177" s="253" t="str">
        <f t="shared" si="23"/>
        <v>BWS Nusa Tenggara I</v>
      </c>
      <c r="E177" s="265" t="s">
        <v>236</v>
      </c>
      <c r="F177" s="254">
        <v>1</v>
      </c>
      <c r="G177" s="270">
        <v>4815</v>
      </c>
      <c r="H177" s="270">
        <f>+G177</f>
        <v>4815</v>
      </c>
      <c r="I177" s="270"/>
      <c r="J177" s="260">
        <f t="shared" si="21"/>
        <v>4815</v>
      </c>
      <c r="K177" s="269"/>
      <c r="L177" s="251">
        <f t="shared" si="16"/>
        <v>125000</v>
      </c>
      <c r="M177" s="251">
        <f t="shared" si="22"/>
        <v>96300</v>
      </c>
    </row>
    <row r="178" spans="1:14" s="243" customFormat="1" ht="12.75" x14ac:dyDescent="0.2">
      <c r="A178" s="265">
        <v>15</v>
      </c>
      <c r="B178" s="266" t="s">
        <v>176</v>
      </c>
      <c r="C178" s="266" t="s">
        <v>120</v>
      </c>
      <c r="D178" s="253" t="str">
        <f t="shared" si="23"/>
        <v>BWS Nusa Tenggara I</v>
      </c>
      <c r="E178" s="265" t="s">
        <v>247</v>
      </c>
      <c r="F178" s="254">
        <v>1</v>
      </c>
      <c r="G178" s="270">
        <v>4050</v>
      </c>
      <c r="H178" s="270"/>
      <c r="I178" s="270"/>
      <c r="J178" s="260">
        <f t="shared" si="21"/>
        <v>4050</v>
      </c>
      <c r="K178" s="269"/>
      <c r="L178" s="251">
        <f t="shared" si="16"/>
        <v>125000</v>
      </c>
      <c r="M178" s="251">
        <f t="shared" si="22"/>
        <v>81000</v>
      </c>
    </row>
    <row r="179" spans="1:14" s="243" customFormat="1" ht="12.75" x14ac:dyDescent="0.2">
      <c r="A179" s="265">
        <v>15</v>
      </c>
      <c r="B179" s="266" t="s">
        <v>176</v>
      </c>
      <c r="C179" s="266" t="s">
        <v>117</v>
      </c>
      <c r="D179" s="253" t="str">
        <f t="shared" si="23"/>
        <v>BWS Nusa Tenggara I</v>
      </c>
      <c r="E179" s="265" t="s">
        <v>243</v>
      </c>
      <c r="F179" s="254">
        <v>1</v>
      </c>
      <c r="G179" s="270">
        <v>3258</v>
      </c>
      <c r="H179" s="270"/>
      <c r="I179" s="270"/>
      <c r="J179" s="260">
        <f t="shared" si="21"/>
        <v>3258</v>
      </c>
      <c r="K179" s="269"/>
      <c r="L179" s="251">
        <f t="shared" si="16"/>
        <v>125000</v>
      </c>
      <c r="M179" s="251">
        <f t="shared" si="22"/>
        <v>65160</v>
      </c>
    </row>
    <row r="180" spans="1:14" s="243" customFormat="1" ht="12.75" x14ac:dyDescent="0.2">
      <c r="A180" s="265">
        <v>15</v>
      </c>
      <c r="B180" s="266" t="s">
        <v>176</v>
      </c>
      <c r="C180" s="266" t="s">
        <v>118</v>
      </c>
      <c r="D180" s="253" t="str">
        <f t="shared" si="23"/>
        <v>BWS Nusa Tenggara I</v>
      </c>
      <c r="E180" s="265" t="s">
        <v>245</v>
      </c>
      <c r="F180" s="254">
        <v>1</v>
      </c>
      <c r="G180" s="270">
        <v>3424</v>
      </c>
      <c r="H180" s="270"/>
      <c r="I180" s="270"/>
      <c r="J180" s="260">
        <f t="shared" si="21"/>
        <v>3424</v>
      </c>
      <c r="K180" s="269"/>
      <c r="L180" s="251">
        <f t="shared" si="16"/>
        <v>125000</v>
      </c>
      <c r="M180" s="251">
        <f t="shared" si="22"/>
        <v>68480</v>
      </c>
    </row>
    <row r="181" spans="1:14" s="243" customFormat="1" ht="12.75" x14ac:dyDescent="0.2">
      <c r="A181" s="265">
        <v>16</v>
      </c>
      <c r="B181" s="266" t="s">
        <v>177</v>
      </c>
      <c r="C181" s="266" t="s">
        <v>123</v>
      </c>
      <c r="D181" s="253" t="s">
        <v>423</v>
      </c>
      <c r="E181" s="265" t="s">
        <v>249</v>
      </c>
      <c r="F181" s="254">
        <v>1</v>
      </c>
      <c r="G181" s="270">
        <v>4430</v>
      </c>
      <c r="H181" s="270">
        <f>+G181+G182</f>
        <v>8743</v>
      </c>
      <c r="I181" s="270"/>
      <c r="J181" s="260">
        <f t="shared" si="21"/>
        <v>4430</v>
      </c>
      <c r="K181" s="269"/>
      <c r="L181" s="251">
        <f t="shared" si="16"/>
        <v>125000</v>
      </c>
      <c r="M181" s="251">
        <f t="shared" si="22"/>
        <v>88600</v>
      </c>
    </row>
    <row r="182" spans="1:14" s="243" customFormat="1" ht="12.75" x14ac:dyDescent="0.2">
      <c r="A182" s="265">
        <v>16</v>
      </c>
      <c r="B182" s="266" t="s">
        <v>177</v>
      </c>
      <c r="C182" s="266" t="s">
        <v>123</v>
      </c>
      <c r="D182" s="253" t="s">
        <v>423</v>
      </c>
      <c r="E182" s="265" t="s">
        <v>251</v>
      </c>
      <c r="F182" s="254">
        <v>1</v>
      </c>
      <c r="G182" s="270">
        <v>4313</v>
      </c>
      <c r="H182" s="270"/>
      <c r="I182" s="270"/>
      <c r="J182" s="260">
        <f t="shared" si="21"/>
        <v>4313</v>
      </c>
      <c r="K182" s="269"/>
      <c r="L182" s="251">
        <f t="shared" ref="L182:L185" si="24">+F182*$L$1</f>
        <v>125000</v>
      </c>
      <c r="M182" s="251">
        <f t="shared" si="22"/>
        <v>86260</v>
      </c>
    </row>
    <row r="183" spans="1:14" s="243" customFormat="1" ht="12.75" x14ac:dyDescent="0.2">
      <c r="A183" s="265">
        <v>16</v>
      </c>
      <c r="B183" s="266" t="s">
        <v>177</v>
      </c>
      <c r="C183" s="266" t="s">
        <v>124</v>
      </c>
      <c r="D183" s="253" t="s">
        <v>423</v>
      </c>
      <c r="E183" s="265" t="s">
        <v>253</v>
      </c>
      <c r="F183" s="254">
        <v>1</v>
      </c>
      <c r="G183" s="270">
        <v>3000</v>
      </c>
      <c r="H183" s="270">
        <f>+G183+G184+G185</f>
        <v>10407</v>
      </c>
      <c r="I183" s="270"/>
      <c r="J183" s="260">
        <f t="shared" si="21"/>
        <v>3000</v>
      </c>
      <c r="K183" s="269"/>
      <c r="L183" s="251">
        <f t="shared" si="24"/>
        <v>125000</v>
      </c>
      <c r="M183" s="251">
        <f t="shared" si="22"/>
        <v>60000</v>
      </c>
    </row>
    <row r="184" spans="1:14" s="243" customFormat="1" ht="12.75" x14ac:dyDescent="0.2">
      <c r="A184" s="265">
        <v>16</v>
      </c>
      <c r="B184" s="266" t="s">
        <v>177</v>
      </c>
      <c r="C184" s="266" t="s">
        <v>124</v>
      </c>
      <c r="D184" s="253" t="s">
        <v>423</v>
      </c>
      <c r="E184" s="265" t="s">
        <v>256</v>
      </c>
      <c r="F184" s="254">
        <v>1</v>
      </c>
      <c r="G184" s="270">
        <v>4016</v>
      </c>
      <c r="H184" s="270"/>
      <c r="I184" s="270"/>
      <c r="J184" s="260">
        <f t="shared" si="21"/>
        <v>4016</v>
      </c>
      <c r="K184" s="269"/>
      <c r="L184" s="251">
        <f t="shared" si="24"/>
        <v>125000</v>
      </c>
      <c r="M184" s="251">
        <f t="shared" si="22"/>
        <v>80320</v>
      </c>
    </row>
    <row r="185" spans="1:14" s="243" customFormat="1" ht="12.75" x14ac:dyDescent="0.2">
      <c r="A185" s="265">
        <v>16</v>
      </c>
      <c r="B185" s="266" t="s">
        <v>177</v>
      </c>
      <c r="C185" s="266" t="s">
        <v>124</v>
      </c>
      <c r="D185" s="253" t="s">
        <v>423</v>
      </c>
      <c r="E185" s="265" t="s">
        <v>258</v>
      </c>
      <c r="F185" s="254">
        <v>1</v>
      </c>
      <c r="G185" s="270">
        <v>3391</v>
      </c>
      <c r="H185" s="270"/>
      <c r="I185" s="270"/>
      <c r="J185" s="260">
        <f t="shared" si="21"/>
        <v>3391</v>
      </c>
      <c r="K185" s="269"/>
      <c r="L185" s="251">
        <f t="shared" si="24"/>
        <v>125000</v>
      </c>
      <c r="M185" s="251">
        <f t="shared" si="22"/>
        <v>67820</v>
      </c>
      <c r="N185" s="262">
        <f>MIN(M167:M185)</f>
        <v>60000</v>
      </c>
    </row>
    <row r="186" spans="1:14" x14ac:dyDescent="0.25">
      <c r="F186" s="285">
        <f>COUNTA(F3:F185)-F64</f>
        <v>166</v>
      </c>
      <c r="G186" s="286">
        <f>SUM(G3:G185)</f>
        <v>1248751.139</v>
      </c>
      <c r="H186" s="286">
        <f>SUM(H3:H185)</f>
        <v>1236465.6000000001</v>
      </c>
      <c r="I186" s="286"/>
      <c r="J186" s="286">
        <f>SUM(J3:J185)</f>
        <v>1670777.8059999999</v>
      </c>
      <c r="L186" s="288">
        <f>SUM(L1:L185)</f>
        <v>21000000</v>
      </c>
      <c r="M186" s="288">
        <f>SUM(M1:M185)</f>
        <v>28038716.120000001</v>
      </c>
    </row>
    <row r="187" spans="1:14" x14ac:dyDescent="0.25">
      <c r="B187" s="253" t="s">
        <v>189</v>
      </c>
      <c r="C187" s="289">
        <f>SUMIF(D3:D185,B187,(J3:J185))</f>
        <v>54262</v>
      </c>
      <c r="E187" s="290" t="s">
        <v>424</v>
      </c>
      <c r="F187" s="290">
        <v>44</v>
      </c>
      <c r="H187" s="286"/>
      <c r="L187" s="292">
        <f>+L186/J186</f>
        <v>12.568996263049476</v>
      </c>
      <c r="M187" s="293">
        <f>MIN(M2:M185)</f>
        <v>0</v>
      </c>
    </row>
    <row r="188" spans="1:14" x14ac:dyDescent="0.25">
      <c r="B188" s="253" t="s">
        <v>207</v>
      </c>
      <c r="C188" s="289">
        <f>SUMIF(D4:D186,B188,(J4:J186))</f>
        <v>5000</v>
      </c>
    </row>
    <row r="189" spans="1:14" x14ac:dyDescent="0.25">
      <c r="B189" s="253" t="s">
        <v>425</v>
      </c>
      <c r="C189" s="289">
        <f>SUMIF(D5:D187,B189,(J5:J187))</f>
        <v>54567.64</v>
      </c>
    </row>
    <row r="190" spans="1:14" x14ac:dyDescent="0.25">
      <c r="B190" s="253" t="s">
        <v>231</v>
      </c>
      <c r="C190" s="289">
        <f>SUMIF(D6:D188,B190,(J6:J188))</f>
        <v>222170.16000000003</v>
      </c>
    </row>
    <row r="191" spans="1:14" x14ac:dyDescent="0.25">
      <c r="B191" s="253" t="s">
        <v>277</v>
      </c>
      <c r="C191" s="289">
        <f ca="1">SUMIF(D7:D189,B191,(J7:J188))</f>
        <v>170877</v>
      </c>
    </row>
    <row r="192" spans="1:14" x14ac:dyDescent="0.25">
      <c r="B192" s="278" t="s">
        <v>293</v>
      </c>
      <c r="C192" s="294">
        <f t="shared" ref="C192:C206" si="25">SUMIF(D8:D190,B192,(J8:J190))</f>
        <v>53502</v>
      </c>
    </row>
    <row r="193" spans="2:12" x14ac:dyDescent="0.25">
      <c r="B193" s="278" t="s">
        <v>303</v>
      </c>
      <c r="C193" s="294">
        <f t="shared" si="25"/>
        <v>110212</v>
      </c>
    </row>
    <row r="194" spans="2:12" x14ac:dyDescent="0.25">
      <c r="B194" s="278" t="s">
        <v>301</v>
      </c>
      <c r="C194" s="294">
        <f t="shared" si="25"/>
        <v>245206</v>
      </c>
    </row>
    <row r="195" spans="2:12" x14ac:dyDescent="0.25">
      <c r="B195" s="278" t="s">
        <v>298</v>
      </c>
      <c r="C195" s="294">
        <f t="shared" si="25"/>
        <v>33870</v>
      </c>
    </row>
    <row r="196" spans="2:12" x14ac:dyDescent="0.25">
      <c r="B196" s="278" t="s">
        <v>326</v>
      </c>
      <c r="C196" s="294">
        <f t="shared" si="25"/>
        <v>54355.667000000001</v>
      </c>
    </row>
    <row r="197" spans="2:12" x14ac:dyDescent="0.25">
      <c r="B197" s="278" t="s">
        <v>313</v>
      </c>
      <c r="C197" s="294">
        <f t="shared" si="25"/>
        <v>94801.339000000007</v>
      </c>
    </row>
    <row r="198" spans="2:12" x14ac:dyDescent="0.25">
      <c r="B198" s="278" t="s">
        <v>335</v>
      </c>
      <c r="C198" s="294">
        <f t="shared" si="25"/>
        <v>95974</v>
      </c>
    </row>
    <row r="199" spans="2:12" x14ac:dyDescent="0.25">
      <c r="B199" s="278" t="s">
        <v>350</v>
      </c>
      <c r="C199" s="294">
        <f t="shared" si="25"/>
        <v>102468</v>
      </c>
    </row>
    <row r="200" spans="2:12" x14ac:dyDescent="0.25">
      <c r="B200" s="253" t="s">
        <v>416</v>
      </c>
      <c r="C200" s="289">
        <f t="shared" si="25"/>
        <v>52794</v>
      </c>
    </row>
    <row r="201" spans="2:12" x14ac:dyDescent="0.25">
      <c r="B201" s="253" t="s">
        <v>423</v>
      </c>
      <c r="C201" s="289">
        <f t="shared" si="25"/>
        <v>19150</v>
      </c>
    </row>
    <row r="202" spans="2:12" x14ac:dyDescent="0.25">
      <c r="B202" s="253" t="s">
        <v>361</v>
      </c>
      <c r="C202" s="289">
        <f t="shared" si="25"/>
        <v>68483</v>
      </c>
    </row>
    <row r="203" spans="2:12" x14ac:dyDescent="0.25">
      <c r="B203" s="253" t="s">
        <v>379</v>
      </c>
      <c r="C203" s="289">
        <f t="shared" si="25"/>
        <v>74521</v>
      </c>
      <c r="L203" s="295"/>
    </row>
    <row r="204" spans="2:12" x14ac:dyDescent="0.25">
      <c r="B204" s="253" t="s">
        <v>395</v>
      </c>
      <c r="C204" s="289">
        <f t="shared" si="25"/>
        <v>17001</v>
      </c>
      <c r="L204" s="295"/>
    </row>
    <row r="205" spans="2:12" x14ac:dyDescent="0.25">
      <c r="B205" s="253" t="s">
        <v>397</v>
      </c>
      <c r="C205" s="289">
        <f t="shared" si="25"/>
        <v>19987</v>
      </c>
      <c r="L205" s="295"/>
    </row>
    <row r="206" spans="2:12" x14ac:dyDescent="0.25">
      <c r="B206" s="253" t="s">
        <v>401</v>
      </c>
      <c r="C206" s="289">
        <f t="shared" si="25"/>
        <v>121576</v>
      </c>
      <c r="L206" s="295"/>
    </row>
    <row r="207" spans="2:12" x14ac:dyDescent="0.25">
      <c r="C207" s="289">
        <f ca="1">SUM(C187:C206)</f>
        <v>1670777.8060000001</v>
      </c>
      <c r="L207" s="295"/>
    </row>
    <row r="208" spans="2:12" x14ac:dyDescent="0.25">
      <c r="C208" s="224" t="s">
        <v>426</v>
      </c>
    </row>
    <row r="209" spans="1:4" x14ac:dyDescent="0.25">
      <c r="A209" s="201" t="str">
        <f>+B3</f>
        <v>NAD</v>
      </c>
      <c r="B209" s="201" t="str">
        <f>+C3</f>
        <v>Aceh Timur</v>
      </c>
      <c r="C209" s="224">
        <f>+H3</f>
        <v>3480</v>
      </c>
      <c r="D209" s="252"/>
    </row>
    <row r="210" spans="1:4" x14ac:dyDescent="0.25">
      <c r="A210" s="201" t="str">
        <f>+B4</f>
        <v>NAD</v>
      </c>
      <c r="B210" s="201" t="str">
        <f>+C4</f>
        <v>Aceh Utara</v>
      </c>
      <c r="C210" s="224">
        <f>+H4</f>
        <v>29059</v>
      </c>
      <c r="D210" s="252"/>
    </row>
    <row r="211" spans="1:4" x14ac:dyDescent="0.25">
      <c r="A211" s="201" t="str">
        <f>+B6</f>
        <v>NAD</v>
      </c>
      <c r="B211" s="201" t="str">
        <f>+C6</f>
        <v>Aceh Besar</v>
      </c>
      <c r="C211" s="224">
        <f>+H6</f>
        <v>12040</v>
      </c>
      <c r="D211" s="252"/>
    </row>
    <row r="212" spans="1:4" x14ac:dyDescent="0.25">
      <c r="A212" s="201" t="str">
        <f>+B9</f>
        <v>NAD</v>
      </c>
      <c r="B212" s="201" t="str">
        <f>+C9</f>
        <v>Bireun</v>
      </c>
      <c r="C212" s="224">
        <f>+H9</f>
        <v>9683</v>
      </c>
      <c r="D212" s="252"/>
    </row>
    <row r="213" spans="1:4" x14ac:dyDescent="0.25">
      <c r="A213" s="201" t="str">
        <f t="shared" ref="A213:B215" si="26">+B11</f>
        <v>Sumatera Utara</v>
      </c>
      <c r="B213" s="201" t="str">
        <f t="shared" si="26"/>
        <v>Simalungun</v>
      </c>
      <c r="C213" s="224">
        <f>+H11</f>
        <v>5000</v>
      </c>
      <c r="D213" s="252"/>
    </row>
    <row r="214" spans="1:4" x14ac:dyDescent="0.25">
      <c r="A214" s="201" t="str">
        <f t="shared" si="26"/>
        <v>Sumatera Barat</v>
      </c>
      <c r="B214" s="201" t="str">
        <f t="shared" si="26"/>
        <v>Sijunjung</v>
      </c>
      <c r="C214" s="224">
        <f>+H12</f>
        <v>200</v>
      </c>
      <c r="D214" s="266"/>
    </row>
    <row r="215" spans="1:4" x14ac:dyDescent="0.25">
      <c r="A215" s="201" t="str">
        <f t="shared" si="26"/>
        <v>Sumatera Barat</v>
      </c>
      <c r="B215" s="201" t="str">
        <f t="shared" si="26"/>
        <v>Pasaman Barat</v>
      </c>
      <c r="C215" s="224">
        <f>+H13</f>
        <v>16144</v>
      </c>
      <c r="D215" s="266"/>
    </row>
    <row r="216" spans="1:4" x14ac:dyDescent="0.25">
      <c r="A216" s="201" t="str">
        <f>+B15</f>
        <v>Sumatera Barat</v>
      </c>
      <c r="B216" s="201" t="str">
        <f>+C15</f>
        <v>Pesisir Selatan</v>
      </c>
      <c r="C216" s="224">
        <f>+H15</f>
        <v>26440.639999999999</v>
      </c>
      <c r="D216" s="266"/>
    </row>
    <row r="217" spans="1:4" x14ac:dyDescent="0.25">
      <c r="A217" s="201" t="str">
        <f>+B20</f>
        <v>Sumatera Barat</v>
      </c>
      <c r="B217" s="201" t="str">
        <f>+C20</f>
        <v>Pasaman</v>
      </c>
      <c r="C217" s="224">
        <f>+H20</f>
        <v>8300</v>
      </c>
      <c r="D217" s="266"/>
    </row>
    <row r="218" spans="1:4" x14ac:dyDescent="0.25">
      <c r="A218" s="201" t="str">
        <f t="shared" ref="A218:B220" si="27">+B22</f>
        <v>Sumatera Selatan</v>
      </c>
      <c r="B218" s="201" t="str">
        <f t="shared" si="27"/>
        <v>Empat Lawang</v>
      </c>
      <c r="C218" s="224">
        <f>+H22</f>
        <v>9244.26</v>
      </c>
      <c r="D218" s="266"/>
    </row>
    <row r="219" spans="1:4" x14ac:dyDescent="0.25">
      <c r="A219" s="201" t="str">
        <f t="shared" si="27"/>
        <v>Sumatera Selatan</v>
      </c>
      <c r="B219" s="201" t="str">
        <f t="shared" si="27"/>
        <v>Musi Rawas</v>
      </c>
      <c r="C219" s="224">
        <f>+H23</f>
        <v>18341</v>
      </c>
      <c r="D219" s="266"/>
    </row>
    <row r="220" spans="1:4" x14ac:dyDescent="0.25">
      <c r="A220" s="201" t="str">
        <f t="shared" si="27"/>
        <v>Sumatera Selatan</v>
      </c>
      <c r="B220" s="201" t="str">
        <f t="shared" si="27"/>
        <v>Banyuasin</v>
      </c>
      <c r="C220" s="224">
        <f>+H24</f>
        <v>163757.6</v>
      </c>
      <c r="D220" s="266"/>
    </row>
    <row r="221" spans="1:4" x14ac:dyDescent="0.25">
      <c r="A221" s="201" t="str">
        <f>+B26</f>
        <v>Sumatera Selatan</v>
      </c>
      <c r="B221" s="201" t="str">
        <f>+C26</f>
        <v>Musi Banyuasin</v>
      </c>
      <c r="C221" s="224">
        <f>+H26</f>
        <v>29505.3</v>
      </c>
      <c r="D221" s="266"/>
    </row>
    <row r="222" spans="1:4" x14ac:dyDescent="0.25">
      <c r="A222" s="201" t="str">
        <f>+B44</f>
        <v>Lampung</v>
      </c>
      <c r="B222" s="201" t="str">
        <f>+C44</f>
        <v>Tulang Bawang</v>
      </c>
      <c r="C222" s="224">
        <f>+H44</f>
        <v>30615</v>
      </c>
      <c r="D222" s="252"/>
    </row>
    <row r="223" spans="1:4" x14ac:dyDescent="0.25">
      <c r="A223" s="201" t="str">
        <f>+B45</f>
        <v>Lampung</v>
      </c>
      <c r="B223" s="201" t="str">
        <f>+C45</f>
        <v>Mesuji</v>
      </c>
      <c r="C223" s="224">
        <f>+H45</f>
        <v>25608</v>
      </c>
      <c r="D223" s="266"/>
    </row>
    <row r="224" spans="1:4" x14ac:dyDescent="0.25">
      <c r="A224" s="201" t="str">
        <f>+B48</f>
        <v>Lampung</v>
      </c>
      <c r="B224" s="201" t="str">
        <f>+C48</f>
        <v>Lampung Tengah</v>
      </c>
      <c r="C224" s="224">
        <f>+H48</f>
        <v>63844</v>
      </c>
      <c r="D224" s="266"/>
    </row>
    <row r="225" spans="1:4" x14ac:dyDescent="0.25">
      <c r="A225" s="201" t="str">
        <f>+B52</f>
        <v>Lampung</v>
      </c>
      <c r="B225" s="201" t="str">
        <f>+C52</f>
        <v>Tanggamus</v>
      </c>
      <c r="C225" s="224">
        <f>+H52</f>
        <v>488</v>
      </c>
      <c r="D225" s="252"/>
    </row>
    <row r="226" spans="1:4" x14ac:dyDescent="0.25">
      <c r="A226" s="201" t="str">
        <f>+B54</f>
        <v>Banten</v>
      </c>
      <c r="B226" s="201" t="str">
        <f>+C54</f>
        <v>Pandeglang</v>
      </c>
      <c r="C226" s="224">
        <f>+H54</f>
        <v>9711</v>
      </c>
      <c r="D226" s="266"/>
    </row>
    <row r="227" spans="1:4" x14ac:dyDescent="0.25">
      <c r="A227" s="201" t="str">
        <f>+B56</f>
        <v>Banten</v>
      </c>
      <c r="B227" s="201" t="str">
        <f>+C56</f>
        <v>Serang</v>
      </c>
      <c r="C227" s="224">
        <f>+H56</f>
        <v>21575</v>
      </c>
      <c r="D227" s="252"/>
    </row>
    <row r="228" spans="1:4" x14ac:dyDescent="0.25">
      <c r="A228" s="201" t="str">
        <f>+B58</f>
        <v>Jawa Barat</v>
      </c>
      <c r="B228" s="201" t="str">
        <f>+C58</f>
        <v>Ciamis</v>
      </c>
      <c r="C228" s="224">
        <f>+H58</f>
        <v>428</v>
      </c>
      <c r="D228" s="266"/>
    </row>
    <row r="229" spans="1:4" x14ac:dyDescent="0.25">
      <c r="A229" s="201" t="str">
        <f>+B59</f>
        <v>Jawa Barat</v>
      </c>
      <c r="B229" s="201" t="str">
        <f>+C59</f>
        <v>Sukabumi</v>
      </c>
      <c r="C229" s="224">
        <f>+H59</f>
        <v>7416</v>
      </c>
      <c r="D229" s="266"/>
    </row>
    <row r="230" spans="1:4" x14ac:dyDescent="0.25">
      <c r="A230" s="201" t="str">
        <f>+B61</f>
        <v>Jawa Barat</v>
      </c>
      <c r="B230" s="201" t="str">
        <f>+C61</f>
        <v>Indramayu</v>
      </c>
      <c r="C230" s="224">
        <f>+H61</f>
        <v>100706</v>
      </c>
      <c r="D230" s="266"/>
    </row>
    <row r="231" spans="1:4" x14ac:dyDescent="0.25">
      <c r="A231" s="201" t="str">
        <f>+B63</f>
        <v>Jawa Barat</v>
      </c>
      <c r="B231" s="201" t="str">
        <f>+C63</f>
        <v>Majalengka</v>
      </c>
      <c r="C231" s="224">
        <f>+H63</f>
        <v>12294</v>
      </c>
      <c r="D231" s="266"/>
    </row>
    <row r="232" spans="1:4" x14ac:dyDescent="0.25">
      <c r="A232" s="201" t="str">
        <f>+B66</f>
        <v>Jawa Barat</v>
      </c>
      <c r="B232" s="201" t="str">
        <f>+C66</f>
        <v>Ciamis</v>
      </c>
      <c r="C232" s="224">
        <f>+H66</f>
        <v>5420</v>
      </c>
      <c r="D232" s="266"/>
    </row>
    <row r="233" spans="1:4" x14ac:dyDescent="0.25">
      <c r="A233" s="201" t="str">
        <f t="shared" ref="A233:B235" si="28">+B70</f>
        <v>Jawa Tengah</v>
      </c>
      <c r="B233" s="201" t="str">
        <f t="shared" si="28"/>
        <v>Cilacap</v>
      </c>
      <c r="C233" s="224">
        <f>+H70</f>
        <v>23355</v>
      </c>
      <c r="D233" s="266"/>
    </row>
    <row r="234" spans="1:4" x14ac:dyDescent="0.25">
      <c r="A234" s="201" t="str">
        <f t="shared" si="28"/>
        <v>Jawa Tengah</v>
      </c>
      <c r="B234" s="201" t="str">
        <f t="shared" si="28"/>
        <v>Cilacap</v>
      </c>
      <c r="C234" s="224">
        <f>+H71</f>
        <v>0</v>
      </c>
      <c r="D234" s="266"/>
    </row>
    <row r="235" spans="1:4" x14ac:dyDescent="0.25">
      <c r="A235" s="201" t="str">
        <f t="shared" si="28"/>
        <v>Jawa Tengah</v>
      </c>
      <c r="B235" s="201" t="str">
        <f t="shared" si="28"/>
        <v>Pekalongan</v>
      </c>
      <c r="C235" s="224">
        <f>+H72</f>
        <v>29647.8</v>
      </c>
      <c r="D235" s="266"/>
    </row>
    <row r="236" spans="1:4" x14ac:dyDescent="0.25">
      <c r="A236" s="201" t="str">
        <f>+B74</f>
        <v>Jawa Tengah</v>
      </c>
      <c r="B236" s="201" t="str">
        <f>+C74</f>
        <v>Pekalongan</v>
      </c>
      <c r="C236" s="224">
        <f>+H74</f>
        <v>0</v>
      </c>
      <c r="D236" s="266"/>
    </row>
    <row r="237" spans="1:4" x14ac:dyDescent="0.25">
      <c r="A237" s="201" t="str">
        <f>+B77</f>
        <v>Jawa Tengah</v>
      </c>
      <c r="B237" s="201" t="str">
        <f>+C77</f>
        <v>Pati</v>
      </c>
      <c r="C237" s="224">
        <f>+H77</f>
        <v>0</v>
      </c>
      <c r="D237" s="266"/>
    </row>
    <row r="238" spans="1:4" x14ac:dyDescent="0.25">
      <c r="A238" s="201" t="str">
        <f>+B85</f>
        <v>Jawa Tengah</v>
      </c>
      <c r="B238" s="201" t="str">
        <f>+C85</f>
        <v>Banjarnegara</v>
      </c>
      <c r="C238" s="224">
        <f>+H85</f>
        <v>0</v>
      </c>
      <c r="D238" s="266"/>
    </row>
    <row r="239" spans="1:4" x14ac:dyDescent="0.25">
      <c r="A239" s="201" t="str">
        <f>+B86</f>
        <v>Jawa Tengah</v>
      </c>
      <c r="B239" s="201" t="str">
        <f>+C86</f>
        <v>Kebumen</v>
      </c>
      <c r="C239" s="224">
        <f>+H86</f>
        <v>0</v>
      </c>
      <c r="D239" s="266"/>
    </row>
    <row r="240" spans="1:4" x14ac:dyDescent="0.25">
      <c r="A240" s="201" t="str">
        <f t="shared" ref="A240:B244" si="29">+B90</f>
        <v>Jawa Timur</v>
      </c>
      <c r="B240" s="201" t="str">
        <f t="shared" si="29"/>
        <v>Madiun</v>
      </c>
      <c r="C240" s="224">
        <f>+H90</f>
        <v>10580</v>
      </c>
      <c r="D240" s="266"/>
    </row>
    <row r="241" spans="1:4" x14ac:dyDescent="0.25">
      <c r="A241" s="201" t="str">
        <f t="shared" si="29"/>
        <v>Jawa Timur</v>
      </c>
      <c r="B241" s="201" t="str">
        <f t="shared" si="29"/>
        <v>Lamongan</v>
      </c>
      <c r="C241" s="224">
        <f>+H91</f>
        <v>42811</v>
      </c>
      <c r="D241" s="266"/>
    </row>
    <row r="242" spans="1:4" x14ac:dyDescent="0.25">
      <c r="A242" s="201" t="str">
        <f t="shared" si="29"/>
        <v>Jawa Timur</v>
      </c>
      <c r="B242" s="201" t="str">
        <f t="shared" si="29"/>
        <v>Tuban</v>
      </c>
      <c r="C242" s="224">
        <f>+H92</f>
        <v>4964</v>
      </c>
      <c r="D242" s="266"/>
    </row>
    <row r="243" spans="1:4" x14ac:dyDescent="0.25">
      <c r="A243" s="201" t="str">
        <f t="shared" si="29"/>
        <v>Jawa Timur</v>
      </c>
      <c r="B243" s="201" t="str">
        <f t="shared" si="29"/>
        <v>Ngawi</v>
      </c>
      <c r="C243" s="224">
        <f>+H93</f>
        <v>15049</v>
      </c>
      <c r="D243" s="266"/>
    </row>
    <row r="244" spans="1:4" x14ac:dyDescent="0.25">
      <c r="A244" s="201" t="str">
        <f t="shared" si="29"/>
        <v>Jawa Timur</v>
      </c>
      <c r="B244" s="201" t="str">
        <f t="shared" si="29"/>
        <v>Lamongan</v>
      </c>
      <c r="C244" s="224">
        <f>+H94</f>
        <v>0</v>
      </c>
      <c r="D244" s="266"/>
    </row>
    <row r="245" spans="1:4" x14ac:dyDescent="0.25">
      <c r="A245" s="201" t="str">
        <f>+B96</f>
        <v>Jawa Timur</v>
      </c>
      <c r="B245" s="201" t="str">
        <f>+C96</f>
        <v>Bojonegoro</v>
      </c>
      <c r="C245" s="224">
        <f>+H96</f>
        <v>16688</v>
      </c>
      <c r="D245" s="266"/>
    </row>
    <row r="246" spans="1:4" x14ac:dyDescent="0.25">
      <c r="A246" s="201" t="str">
        <f>+B100</f>
        <v>Jawa Timur</v>
      </c>
      <c r="B246" s="201" t="str">
        <f>+C100</f>
        <v>Lamongan</v>
      </c>
      <c r="C246" s="224">
        <f>+H100</f>
        <v>0</v>
      </c>
      <c r="D246" s="266"/>
    </row>
    <row r="247" spans="1:4" x14ac:dyDescent="0.25">
      <c r="A247" s="201" t="str">
        <f>+B101</f>
        <v>Jawa Timur</v>
      </c>
      <c r="B247" s="201" t="str">
        <f>+C101</f>
        <v>Jember</v>
      </c>
      <c r="C247" s="224">
        <f>+H101</f>
        <v>22281</v>
      </c>
      <c r="D247" s="266"/>
    </row>
    <row r="248" spans="1:4" x14ac:dyDescent="0.25">
      <c r="A248" s="201" t="str">
        <f>+B103</f>
        <v>Jawa Timur</v>
      </c>
      <c r="B248" s="201" t="str">
        <f>+C103</f>
        <v>Jember</v>
      </c>
      <c r="C248" s="224">
        <f>+H103</f>
        <v>0</v>
      </c>
      <c r="D248" s="266"/>
    </row>
    <row r="249" spans="1:4" x14ac:dyDescent="0.25">
      <c r="A249" s="201" t="str">
        <f>+B112</f>
        <v>Kalimantan Barat</v>
      </c>
      <c r="B249" s="201" t="str">
        <f>+C112</f>
        <v>Ketapang</v>
      </c>
      <c r="C249" s="224">
        <f>+H112</f>
        <v>25720</v>
      </c>
      <c r="D249" s="266"/>
    </row>
    <row r="250" spans="1:4" x14ac:dyDescent="0.25">
      <c r="A250" s="201" t="str">
        <f>+B115</f>
        <v>Kalimantan Barat</v>
      </c>
      <c r="B250" s="201" t="str">
        <f>+C115</f>
        <v>Kubu Raya</v>
      </c>
      <c r="C250" s="224">
        <f>+H115</f>
        <v>8188</v>
      </c>
      <c r="D250" s="266"/>
    </row>
    <row r="251" spans="1:4" x14ac:dyDescent="0.25">
      <c r="A251" s="201" t="str">
        <f>+B117</f>
        <v>Kalimantan Barat</v>
      </c>
      <c r="B251" s="201" t="str">
        <f>+C117</f>
        <v>Sambas</v>
      </c>
      <c r="C251" s="224">
        <f>+H117</f>
        <v>30075</v>
      </c>
      <c r="D251" s="266"/>
    </row>
    <row r="252" spans="1:4" x14ac:dyDescent="0.25">
      <c r="A252" s="201" t="str">
        <f>+B128</f>
        <v>Kalimantan Barat</v>
      </c>
      <c r="B252" s="201" t="str">
        <f>+C128</f>
        <v>Kubu Raya</v>
      </c>
      <c r="C252" s="224">
        <f>+H128</f>
        <v>4500</v>
      </c>
      <c r="D252" s="266"/>
    </row>
    <row r="253" spans="1:4" x14ac:dyDescent="0.25">
      <c r="A253" s="201" t="str">
        <f>+B129</f>
        <v>Kalimantan Selatan</v>
      </c>
      <c r="B253" s="201" t="str">
        <f>+C129</f>
        <v>Barito Kuala</v>
      </c>
      <c r="C253" s="224">
        <f>+H129</f>
        <v>57080</v>
      </c>
      <c r="D253" s="266"/>
    </row>
    <row r="254" spans="1:4" x14ac:dyDescent="0.25">
      <c r="A254" s="201" t="str">
        <f t="shared" ref="A254:B256" si="30">+B132</f>
        <v>Kalimantan Selatan</v>
      </c>
      <c r="B254" s="201" t="str">
        <f t="shared" si="30"/>
        <v>Hulu Sungai Tengah</v>
      </c>
      <c r="C254" s="224">
        <f>+H132</f>
        <v>5692</v>
      </c>
      <c r="D254" s="266"/>
    </row>
    <row r="255" spans="1:4" x14ac:dyDescent="0.25">
      <c r="A255" s="201" t="str">
        <f t="shared" si="30"/>
        <v>Kalimantan Selatan</v>
      </c>
      <c r="B255" s="201" t="str">
        <f t="shared" si="30"/>
        <v>Tanah Bumbu</v>
      </c>
      <c r="C255" s="224">
        <f>+H133</f>
        <v>3010</v>
      </c>
      <c r="D255" s="266"/>
    </row>
    <row r="256" spans="1:4" x14ac:dyDescent="0.25">
      <c r="A256" s="201" t="str">
        <f t="shared" si="30"/>
        <v>Kalimantan Selatan</v>
      </c>
      <c r="B256" s="201" t="str">
        <f t="shared" si="30"/>
        <v>Tapin</v>
      </c>
      <c r="C256" s="224">
        <f>+H134</f>
        <v>6472</v>
      </c>
      <c r="D256" s="266"/>
    </row>
    <row r="257" spans="1:4" x14ac:dyDescent="0.25">
      <c r="A257" s="201" t="str">
        <f>+B146</f>
        <v>Sulawesi Utara</v>
      </c>
      <c r="B257" s="201" t="str">
        <f>+C146</f>
        <v>Bolaang Mongondow</v>
      </c>
      <c r="C257" s="224">
        <f>+H146</f>
        <v>13626</v>
      </c>
      <c r="D257" s="266"/>
    </row>
    <row r="258" spans="1:4" x14ac:dyDescent="0.25">
      <c r="A258" s="201" t="str">
        <f t="shared" ref="A258:B260" si="31">+B149</f>
        <v>Sulawesi Tengah</v>
      </c>
      <c r="B258" s="201" t="str">
        <f t="shared" si="31"/>
        <v>Banggai</v>
      </c>
      <c r="C258" s="224">
        <f>+H149</f>
        <v>9287</v>
      </c>
      <c r="D258" s="266"/>
    </row>
    <row r="259" spans="1:4" x14ac:dyDescent="0.25">
      <c r="A259" s="201" t="str">
        <f t="shared" si="31"/>
        <v>Sulawesi Tengah</v>
      </c>
      <c r="B259" s="201" t="str">
        <f t="shared" si="31"/>
        <v>Toli Toli</v>
      </c>
      <c r="C259" s="224">
        <f>+H150</f>
        <v>5500</v>
      </c>
      <c r="D259" s="266"/>
    </row>
    <row r="260" spans="1:4" x14ac:dyDescent="0.25">
      <c r="A260" s="201" t="str">
        <f t="shared" si="31"/>
        <v>Sulawesi Tengah</v>
      </c>
      <c r="B260" s="201" t="str">
        <f t="shared" si="31"/>
        <v>Poso</v>
      </c>
      <c r="C260" s="224">
        <f>+H151</f>
        <v>5200</v>
      </c>
      <c r="D260" s="266"/>
    </row>
    <row r="261" spans="1:4" x14ac:dyDescent="0.25">
      <c r="A261" s="201" t="str">
        <f>+B154</f>
        <v>Sulawesi Selatan</v>
      </c>
      <c r="B261" s="201" t="str">
        <f>+C154</f>
        <v>Wajo</v>
      </c>
      <c r="C261" s="224">
        <f>+H154</f>
        <v>10746</v>
      </c>
      <c r="D261" s="266"/>
    </row>
    <row r="262" spans="1:4" x14ac:dyDescent="0.25">
      <c r="A262" s="201" t="str">
        <f>+B156</f>
        <v>Sulawesi Selatan</v>
      </c>
      <c r="B262" s="201" t="str">
        <f>+C156</f>
        <v>Sidenreng Rappang</v>
      </c>
      <c r="C262" s="224">
        <f>+H156</f>
        <v>33153</v>
      </c>
      <c r="D262" s="266"/>
    </row>
    <row r="263" spans="1:4" x14ac:dyDescent="0.25">
      <c r="A263" s="201" t="str">
        <f t="shared" ref="A263:B265" si="32">+B159</f>
        <v>Sulawesi Selatan</v>
      </c>
      <c r="B263" s="201" t="str">
        <f t="shared" si="32"/>
        <v>Soppeng</v>
      </c>
      <c r="C263" s="224">
        <f>+H159</f>
        <v>10228</v>
      </c>
      <c r="D263" s="266"/>
    </row>
    <row r="264" spans="1:4" x14ac:dyDescent="0.25">
      <c r="A264" s="201" t="str">
        <f t="shared" si="32"/>
        <v>Sulawesi Selatan</v>
      </c>
      <c r="B264" s="201" t="str">
        <f t="shared" si="32"/>
        <v>Pinrang</v>
      </c>
      <c r="C264" s="224">
        <f>+H160</f>
        <v>43312</v>
      </c>
      <c r="D264" s="266"/>
    </row>
    <row r="265" spans="1:4" x14ac:dyDescent="0.25">
      <c r="A265" s="201" t="str">
        <f t="shared" si="32"/>
        <v>Sulawesi Selatan</v>
      </c>
      <c r="B265" s="201" t="str">
        <f t="shared" si="32"/>
        <v>Bone</v>
      </c>
      <c r="C265" s="224">
        <f>+H161</f>
        <v>23471</v>
      </c>
      <c r="D265" s="266"/>
    </row>
    <row r="266" spans="1:4" x14ac:dyDescent="0.25">
      <c r="A266" s="201" t="str">
        <f>+B169</f>
        <v>Nusa Tenggara Barat</v>
      </c>
      <c r="B266" s="201" t="str">
        <f>+C169</f>
        <v>Lombok Tengah</v>
      </c>
      <c r="C266" s="224">
        <f>+H169</f>
        <v>32007</v>
      </c>
      <c r="D266" s="266"/>
    </row>
    <row r="267" spans="1:4" x14ac:dyDescent="0.25">
      <c r="A267" s="201" t="str">
        <f>+B174</f>
        <v>Nusa Tenggara Barat</v>
      </c>
      <c r="B267" s="201" t="str">
        <f>+C174</f>
        <v>Dompu</v>
      </c>
      <c r="C267" s="224">
        <f>+H174</f>
        <v>7380</v>
      </c>
      <c r="D267" s="266"/>
    </row>
    <row r="268" spans="1:4" x14ac:dyDescent="0.25">
      <c r="A268" s="201" t="str">
        <f>+B176</f>
        <v>Nusa Tenggara Barat</v>
      </c>
      <c r="B268" s="201" t="str">
        <f>+C176</f>
        <v>Lombok Timur</v>
      </c>
      <c r="C268" s="224">
        <f>+H176</f>
        <v>8592</v>
      </c>
      <c r="D268" s="266"/>
    </row>
    <row r="269" spans="1:4" x14ac:dyDescent="0.25">
      <c r="A269" s="201" t="str">
        <f>+B177</f>
        <v>Nusa Tenggara Barat</v>
      </c>
      <c r="B269" s="201" t="str">
        <f>+C177</f>
        <v>Bima</v>
      </c>
      <c r="C269" s="224">
        <f>+H177</f>
        <v>4815</v>
      </c>
      <c r="D269" s="266"/>
    </row>
    <row r="270" spans="1:4" x14ac:dyDescent="0.25">
      <c r="A270" s="201" t="str">
        <f>+B181</f>
        <v>Nusa Tenggara Timur</v>
      </c>
      <c r="B270" s="201" t="str">
        <f>+C181</f>
        <v>Manggarai Barat</v>
      </c>
      <c r="C270" s="224">
        <f>+H181</f>
        <v>8743</v>
      </c>
      <c r="D270" s="266"/>
    </row>
    <row r="271" spans="1:4" x14ac:dyDescent="0.25">
      <c r="A271" s="201" t="str">
        <f>+B183</f>
        <v>Nusa Tenggara Timur</v>
      </c>
      <c r="B271" s="201" t="str">
        <f>+C183</f>
        <v>Manggarai Timur</v>
      </c>
      <c r="C271" s="224">
        <f>+H183</f>
        <v>10407</v>
      </c>
      <c r="D271" s="266"/>
    </row>
    <row r="272" spans="1:4" x14ac:dyDescent="0.25">
      <c r="C272" s="295">
        <f>SUM(C209:C271)</f>
        <v>1141879.6000000001</v>
      </c>
      <c r="D272" s="266"/>
    </row>
    <row r="273" spans="4:4" x14ac:dyDescent="0.25">
      <c r="D273" s="266"/>
    </row>
    <row r="274" spans="4:4" x14ac:dyDescent="0.25">
      <c r="D274" s="266"/>
    </row>
    <row r="275" spans="4:4" x14ac:dyDescent="0.25">
      <c r="D275" s="266"/>
    </row>
    <row r="276" spans="4:4" x14ac:dyDescent="0.25">
      <c r="D276" s="266"/>
    </row>
    <row r="277" spans="4:4" x14ac:dyDescent="0.25">
      <c r="D277" s="266"/>
    </row>
    <row r="278" spans="4:4" x14ac:dyDescent="0.25">
      <c r="D278" s="266"/>
    </row>
    <row r="279" spans="4:4" x14ac:dyDescent="0.25">
      <c r="D279" s="266"/>
    </row>
    <row r="280" spans="4:4" x14ac:dyDescent="0.25">
      <c r="D280" s="266"/>
    </row>
    <row r="281" spans="4:4" x14ac:dyDescent="0.25">
      <c r="D281" s="266"/>
    </row>
    <row r="282" spans="4:4" x14ac:dyDescent="0.25">
      <c r="D282" s="266"/>
    </row>
    <row r="283" spans="4:4" x14ac:dyDescent="0.25">
      <c r="D283" s="266"/>
    </row>
    <row r="284" spans="4:4" x14ac:dyDescent="0.25">
      <c r="D284" s="266"/>
    </row>
    <row r="285" spans="4:4" x14ac:dyDescent="0.25">
      <c r="D285" s="266"/>
    </row>
    <row r="286" spans="4:4" x14ac:dyDescent="0.25">
      <c r="D286" s="266"/>
    </row>
    <row r="287" spans="4:4" x14ac:dyDescent="0.25">
      <c r="D287" s="266"/>
    </row>
    <row r="288" spans="4:4" x14ac:dyDescent="0.25">
      <c r="D288" s="266"/>
    </row>
    <row r="289" spans="4:4" x14ac:dyDescent="0.25">
      <c r="D289" s="266"/>
    </row>
    <row r="290" spans="4:4" x14ac:dyDescent="0.25">
      <c r="D290" s="266"/>
    </row>
    <row r="291" spans="4:4" x14ac:dyDescent="0.25">
      <c r="D291" s="266"/>
    </row>
    <row r="292" spans="4:4" x14ac:dyDescent="0.25">
      <c r="D292" s="266"/>
    </row>
    <row r="293" spans="4:4" x14ac:dyDescent="0.25">
      <c r="D293" s="266"/>
    </row>
    <row r="294" spans="4:4" x14ac:dyDescent="0.25">
      <c r="D294" s="266"/>
    </row>
    <row r="295" spans="4:4" x14ac:dyDescent="0.25">
      <c r="D295" s="266"/>
    </row>
    <row r="296" spans="4:4" x14ac:dyDescent="0.25">
      <c r="D296" s="266"/>
    </row>
    <row r="297" spans="4:4" x14ac:dyDescent="0.25">
      <c r="D297" s="266"/>
    </row>
    <row r="298" spans="4:4" x14ac:dyDescent="0.25">
      <c r="D298" s="266"/>
    </row>
    <row r="299" spans="4:4" x14ac:dyDescent="0.25">
      <c r="D299" s="266"/>
    </row>
    <row r="300" spans="4:4" x14ac:dyDescent="0.25">
      <c r="D300" s="266"/>
    </row>
    <row r="301" spans="4:4" x14ac:dyDescent="0.25">
      <c r="D301" s="266"/>
    </row>
    <row r="302" spans="4:4" x14ac:dyDescent="0.25">
      <c r="D302" s="266"/>
    </row>
    <row r="303" spans="4:4" x14ac:dyDescent="0.25">
      <c r="D303" s="266"/>
    </row>
    <row r="304" spans="4:4" x14ac:dyDescent="0.25">
      <c r="D304" s="266"/>
    </row>
    <row r="305" spans="4:4" x14ac:dyDescent="0.25">
      <c r="D305" s="266"/>
    </row>
    <row r="345" spans="2:3" x14ac:dyDescent="0.25">
      <c r="B345" s="201"/>
      <c r="C345" s="224"/>
    </row>
    <row r="357" spans="2:3" x14ac:dyDescent="0.25">
      <c r="B357" s="201"/>
      <c r="C357" s="224"/>
    </row>
    <row r="361" spans="2:3" x14ac:dyDescent="0.25">
      <c r="B361" s="201"/>
      <c r="C361" s="224"/>
    </row>
    <row r="362" spans="2:3" x14ac:dyDescent="0.25">
      <c r="B362" s="201"/>
      <c r="C362" s="224"/>
    </row>
    <row r="363" spans="2:3" x14ac:dyDescent="0.25">
      <c r="B363" s="201"/>
      <c r="C363" s="224"/>
    </row>
    <row r="364" spans="2:3" x14ac:dyDescent="0.25">
      <c r="B364" s="201"/>
      <c r="C364" s="224"/>
    </row>
    <row r="365" spans="2:3" x14ac:dyDescent="0.25">
      <c r="B365" s="201"/>
      <c r="C365" s="224"/>
    </row>
    <row r="366" spans="2:3" x14ac:dyDescent="0.25">
      <c r="B366" s="201"/>
      <c r="C366" s="224"/>
    </row>
    <row r="367" spans="2:3" x14ac:dyDescent="0.25">
      <c r="B367" s="201"/>
      <c r="C367" s="224"/>
    </row>
    <row r="368" spans="2:3" x14ac:dyDescent="0.25">
      <c r="B368" s="201"/>
      <c r="C368" s="224"/>
    </row>
    <row r="369" spans="2:3" x14ac:dyDescent="0.25">
      <c r="B369" s="201"/>
      <c r="C369" s="224"/>
    </row>
    <row r="370" spans="2:3" x14ac:dyDescent="0.25">
      <c r="B370" s="201"/>
      <c r="C370" s="224"/>
    </row>
    <row r="371" spans="2:3" x14ac:dyDescent="0.25">
      <c r="B371" s="201"/>
      <c r="C371" s="224"/>
    </row>
    <row r="372" spans="2:3" x14ac:dyDescent="0.25">
      <c r="B372" s="201"/>
      <c r="C372" s="224"/>
    </row>
    <row r="373" spans="2:3" x14ac:dyDescent="0.25">
      <c r="B373" s="201"/>
      <c r="C373" s="224"/>
    </row>
    <row r="374" spans="2:3" x14ac:dyDescent="0.25">
      <c r="B374" s="201"/>
      <c r="C374" s="224"/>
    </row>
    <row r="375" spans="2:3" x14ac:dyDescent="0.25">
      <c r="B375" s="201"/>
      <c r="C375" s="224"/>
    </row>
    <row r="376" spans="2:3" x14ac:dyDescent="0.25">
      <c r="B376" s="201"/>
      <c r="C376" s="224"/>
    </row>
    <row r="377" spans="2:3" x14ac:dyDescent="0.25">
      <c r="B377" s="201"/>
      <c r="C377" s="224"/>
    </row>
    <row r="378" spans="2:3" x14ac:dyDescent="0.25">
      <c r="B378" s="201"/>
      <c r="C378" s="224"/>
    </row>
    <row r="379" spans="2:3" x14ac:dyDescent="0.25">
      <c r="B379" s="201"/>
      <c r="C379" s="224"/>
    </row>
    <row r="380" spans="2:3" x14ac:dyDescent="0.25">
      <c r="B380" s="201"/>
      <c r="C380" s="224"/>
    </row>
    <row r="381" spans="2:3" x14ac:dyDescent="0.25">
      <c r="B381" s="201"/>
      <c r="C381" s="224"/>
    </row>
    <row r="382" spans="2:3" x14ac:dyDescent="0.25">
      <c r="B382" s="201"/>
      <c r="C382" s="224"/>
    </row>
    <row r="383" spans="2:3" x14ac:dyDescent="0.25">
      <c r="B383" s="201"/>
      <c r="C383" s="224"/>
    </row>
    <row r="384" spans="2:3" x14ac:dyDescent="0.25">
      <c r="B384" s="201"/>
      <c r="C384" s="224"/>
    </row>
    <row r="385" spans="2:3" x14ac:dyDescent="0.25">
      <c r="B385" s="201"/>
      <c r="C385" s="224"/>
    </row>
    <row r="386" spans="2:3" x14ac:dyDescent="0.25">
      <c r="B386" s="201"/>
      <c r="C386" s="224"/>
    </row>
    <row r="387" spans="2:3" x14ac:dyDescent="0.25">
      <c r="B387" s="201"/>
      <c r="C387" s="224"/>
    </row>
    <row r="388" spans="2:3" x14ac:dyDescent="0.25">
      <c r="B388" s="201"/>
      <c r="C388" s="224"/>
    </row>
    <row r="389" spans="2:3" x14ac:dyDescent="0.25">
      <c r="B389" s="201"/>
      <c r="C389" s="224"/>
    </row>
    <row r="390" spans="2:3" x14ac:dyDescent="0.25">
      <c r="B390" s="201"/>
      <c r="C390" s="224"/>
    </row>
    <row r="391" spans="2:3" x14ac:dyDescent="0.25">
      <c r="B391" s="201"/>
      <c r="C391" s="224"/>
    </row>
    <row r="392" spans="2:3" x14ac:dyDescent="0.25">
      <c r="B392" s="201"/>
      <c r="C392" s="224"/>
    </row>
    <row r="393" spans="2:3" x14ac:dyDescent="0.25">
      <c r="B393" s="201"/>
      <c r="C393" s="224"/>
    </row>
    <row r="394" spans="2:3" x14ac:dyDescent="0.25">
      <c r="B394" s="201"/>
      <c r="C394" s="224"/>
    </row>
    <row r="395" spans="2:3" x14ac:dyDescent="0.25">
      <c r="B395" s="201"/>
      <c r="C395" s="224"/>
    </row>
    <row r="396" spans="2:3" x14ac:dyDescent="0.25">
      <c r="B396" s="201"/>
      <c r="C396" s="224"/>
    </row>
    <row r="397" spans="2:3" x14ac:dyDescent="0.25">
      <c r="B397" s="201"/>
      <c r="C397" s="224"/>
    </row>
    <row r="398" spans="2:3" x14ac:dyDescent="0.25">
      <c r="B398" s="201"/>
      <c r="C398" s="224"/>
    </row>
    <row r="399" spans="2:3" x14ac:dyDescent="0.25">
      <c r="B399" s="201"/>
      <c r="C399" s="224"/>
    </row>
    <row r="400" spans="2:3" x14ac:dyDescent="0.25">
      <c r="B400" s="201"/>
      <c r="C400" s="224"/>
    </row>
    <row r="401" spans="2:3" x14ac:dyDescent="0.25">
      <c r="B401" s="201"/>
      <c r="C401" s="224"/>
    </row>
    <row r="402" spans="2:3" x14ac:dyDescent="0.25">
      <c r="B402" s="201"/>
      <c r="C402" s="224"/>
    </row>
    <row r="403" spans="2:3" x14ac:dyDescent="0.25">
      <c r="B403" s="201"/>
      <c r="C403" s="224"/>
    </row>
    <row r="404" spans="2:3" x14ac:dyDescent="0.25">
      <c r="B404" s="201"/>
      <c r="C404" s="224"/>
    </row>
    <row r="405" spans="2:3" x14ac:dyDescent="0.25">
      <c r="B405" s="201"/>
      <c r="C405" s="224"/>
    </row>
    <row r="406" spans="2:3" x14ac:dyDescent="0.25">
      <c r="B406" s="201"/>
      <c r="C406" s="224"/>
    </row>
    <row r="407" spans="2:3" x14ac:dyDescent="0.25">
      <c r="B407" s="201"/>
      <c r="C407" s="224"/>
    </row>
    <row r="408" spans="2:3" x14ac:dyDescent="0.25">
      <c r="B408" s="201"/>
      <c r="C408" s="224"/>
    </row>
    <row r="409" spans="2:3" x14ac:dyDescent="0.25">
      <c r="B409" s="201"/>
      <c r="C409" s="224"/>
    </row>
    <row r="410" spans="2:3" x14ac:dyDescent="0.25">
      <c r="B410" s="201"/>
      <c r="C410" s="224"/>
    </row>
    <row r="411" spans="2:3" x14ac:dyDescent="0.25">
      <c r="B411" s="201"/>
      <c r="C411" s="224"/>
    </row>
    <row r="412" spans="2:3" x14ac:dyDescent="0.25">
      <c r="B412" s="201"/>
      <c r="C412" s="224"/>
    </row>
    <row r="413" spans="2:3" x14ac:dyDescent="0.25">
      <c r="B413" s="201"/>
      <c r="C413" s="224"/>
    </row>
    <row r="414" spans="2:3" x14ac:dyDescent="0.25">
      <c r="B414" s="201"/>
      <c r="C414" s="224"/>
    </row>
    <row r="415" spans="2:3" x14ac:dyDescent="0.25">
      <c r="B415" s="201"/>
      <c r="C415" s="224"/>
    </row>
    <row r="416" spans="2:3" x14ac:dyDescent="0.25">
      <c r="B416" s="201"/>
      <c r="C416" s="224"/>
    </row>
    <row r="417" spans="2:3" x14ac:dyDescent="0.25">
      <c r="B417" s="201"/>
      <c r="C417" s="224"/>
    </row>
    <row r="418" spans="2:3" x14ac:dyDescent="0.25">
      <c r="B418" s="201"/>
      <c r="C418" s="224"/>
    </row>
    <row r="419" spans="2:3" x14ac:dyDescent="0.25">
      <c r="B419" s="201"/>
      <c r="C419" s="224"/>
    </row>
    <row r="420" spans="2:3" x14ac:dyDescent="0.25">
      <c r="B420" s="201"/>
      <c r="C420" s="224"/>
    </row>
    <row r="421" spans="2:3" x14ac:dyDescent="0.25">
      <c r="B421" s="201"/>
      <c r="C421" s="224"/>
    </row>
    <row r="422" spans="2:3" x14ac:dyDescent="0.25">
      <c r="B422" s="201"/>
      <c r="C422" s="224"/>
    </row>
    <row r="423" spans="2:3" x14ac:dyDescent="0.25">
      <c r="B423" s="201"/>
      <c r="C423" s="224"/>
    </row>
    <row r="424" spans="2:3" x14ac:dyDescent="0.25">
      <c r="B424" s="201"/>
      <c r="C424" s="224"/>
    </row>
    <row r="425" spans="2:3" x14ac:dyDescent="0.25">
      <c r="B425" s="201"/>
      <c r="C425" s="224"/>
    </row>
    <row r="426" spans="2:3" x14ac:dyDescent="0.25">
      <c r="B426" s="201"/>
      <c r="C426" s="224"/>
    </row>
    <row r="427" spans="2:3" x14ac:dyDescent="0.25">
      <c r="B427" s="201"/>
      <c r="C427" s="224"/>
    </row>
    <row r="428" spans="2:3" x14ac:dyDescent="0.25">
      <c r="B428" s="201"/>
      <c r="C428" s="224"/>
    </row>
    <row r="429" spans="2:3" x14ac:dyDescent="0.25">
      <c r="B429" s="201"/>
      <c r="C429" s="224"/>
    </row>
    <row r="430" spans="2:3" x14ac:dyDescent="0.25">
      <c r="B430" s="201"/>
      <c r="C430" s="224"/>
    </row>
    <row r="431" spans="2:3" x14ac:dyDescent="0.25">
      <c r="B431" s="201"/>
      <c r="C431" s="224"/>
    </row>
    <row r="432" spans="2:3" x14ac:dyDescent="0.25">
      <c r="B432" s="201"/>
      <c r="C432" s="224"/>
    </row>
    <row r="433" spans="2:3" x14ac:dyDescent="0.25">
      <c r="B433" s="201"/>
      <c r="C433" s="224"/>
    </row>
    <row r="434" spans="2:3" x14ac:dyDescent="0.25">
      <c r="B434" s="201"/>
      <c r="C434" s="224"/>
    </row>
    <row r="435" spans="2:3" x14ac:dyDescent="0.25">
      <c r="B435" s="201"/>
      <c r="C435" s="224"/>
    </row>
    <row r="436" spans="2:3" x14ac:dyDescent="0.25">
      <c r="B436" s="201"/>
      <c r="C436" s="224"/>
    </row>
    <row r="437" spans="2:3" x14ac:dyDescent="0.25">
      <c r="B437" s="266"/>
    </row>
  </sheetData>
  <mergeCells count="1">
    <mergeCell ref="G1:J1"/>
  </mergeCells>
  <conditionalFormatting sqref="E3:E147 E149:E185">
    <cfRule type="duplicateValues" dxfId="1" priority="2"/>
  </conditionalFormatting>
  <conditionalFormatting sqref="E148">
    <cfRule type="duplicateValues" dxfId="0" priority="1"/>
  </conditionalFormatting>
  <pageMargins left="0.79" right="0.62" top="0.75" bottom="0.75" header="0.3" footer="0.3"/>
  <pageSetup paperSize="9" fitToHeight="0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Output OnGranting</vt:lpstr>
      <vt:lpstr>AREA+DLI</vt:lpstr>
      <vt:lpstr>PSETK_Kab</vt:lpstr>
      <vt:lpstr>PSETK_Prov</vt:lpstr>
      <vt:lpstr>PSETK_Pusat</vt:lpstr>
      <vt:lpstr>'AREA+DLI'!Print_Area</vt:lpstr>
      <vt:lpstr>'Output OnGranting'!Print_Area</vt:lpstr>
      <vt:lpstr>PSETK_Pusat!Print_Area</vt:lpstr>
      <vt:lpstr>'AREA+DLI'!Print_Titles</vt:lpstr>
      <vt:lpstr>'Output OnGranting'!Print_Titles</vt:lpstr>
      <vt:lpstr>PSETK_Kab!Print_Titles</vt:lpstr>
      <vt:lpstr>PSETK_Prov!Print_Titles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Achmad Pribadi</dc:creator>
  <cp:lastModifiedBy>user</cp:lastModifiedBy>
  <cp:lastPrinted>2019-02-28T08:01:01Z</cp:lastPrinted>
  <dcterms:created xsi:type="dcterms:W3CDTF">2019-02-22T01:21:02Z</dcterms:created>
  <dcterms:modified xsi:type="dcterms:W3CDTF">2019-02-28T08:01:03Z</dcterms:modified>
</cp:coreProperties>
</file>